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935" activeTab="0"/>
  </bookViews>
  <sheets>
    <sheet name="смета О" sheetId="1" r:id="rId1"/>
    <sheet name="смета С" sheetId="2" state="hidden" r:id="rId2"/>
    <sheet name="смета М" sheetId="3" state="hidden" r:id="rId3"/>
    <sheet name="2020" sheetId="4" r:id="rId4"/>
    <sheet name="2021" sheetId="5" r:id="rId5"/>
    <sheet name="пожарная" sheetId="6" state="hidden" r:id="rId6"/>
    <sheet name="окна" sheetId="7" state="hidden" r:id="rId7"/>
    <sheet name="дост. среда" sheetId="8" state="hidden" r:id="rId8"/>
    <sheet name="расч  мест" sheetId="9" r:id="rId9"/>
    <sheet name="питание" sheetId="10" r:id="rId10"/>
    <sheet name="фин грам" sheetId="11" state="hidden" r:id="rId11"/>
    <sheet name="софи.пит" sheetId="12" r:id="rId12"/>
    <sheet name="расч  субв" sheetId="13" r:id="rId13"/>
    <sheet name="питание (суб.)" sheetId="14" r:id="rId14"/>
    <sheet name="лагерь (суб)" sheetId="15" r:id="rId15"/>
    <sheet name="лагерь" sheetId="16" r:id="rId16"/>
    <sheet name="фин.гр" sheetId="17" r:id="rId17"/>
    <sheet name="кред." sheetId="18" r:id="rId18"/>
    <sheet name="новая" sheetId="19" r:id="rId19"/>
    <sheet name="окна " sheetId="20" r:id="rId20"/>
    <sheet name="пожар" sheetId="21" r:id="rId21"/>
    <sheet name="Лист1" sheetId="22" r:id="rId22"/>
    <sheet name="03,10" sheetId="23" r:id="rId23"/>
    <sheet name="рас.03,10" sheetId="24" r:id="rId24"/>
  </sheets>
  <definedNames>
    <definedName name="_xlnm.Print_Area" localSheetId="3">'2020'!$A$1:$R$170</definedName>
    <definedName name="_xlnm.Print_Area" localSheetId="4">'2021'!$A$1:$R$174</definedName>
    <definedName name="_xlnm.Print_Area" localSheetId="7">'дост. среда'!$A$1:$Q$35</definedName>
    <definedName name="_xlnm.Print_Area" localSheetId="15">'лагерь'!$A$1:$R$24</definedName>
    <definedName name="_xlnm.Print_Area" localSheetId="14">'лагерь (суб)'!$A$1:$R$25</definedName>
    <definedName name="_xlnm.Print_Area" localSheetId="6">'окна'!$A$1:$T$32</definedName>
    <definedName name="_xlnm.Print_Area" localSheetId="9">'питание'!$A$1:$R$30</definedName>
    <definedName name="_xlnm.Print_Area" localSheetId="13">'питание (суб.)'!$A$1:$R$24</definedName>
    <definedName name="_xlnm.Print_Area" localSheetId="5">'пожарная'!$A$1:$T$41</definedName>
    <definedName name="_xlnm.Print_Area" localSheetId="8">'расч  мест'!$A$1:$S$105</definedName>
    <definedName name="_xlnm.Print_Area" localSheetId="12">'расч  субв'!$A$1:$S$65</definedName>
    <definedName name="_xlnm.Print_Area" localSheetId="2">'смета М'!$A$1:$L$95</definedName>
    <definedName name="_xlnm.Print_Area" localSheetId="0">'смета О'!$A$1:$P$182</definedName>
    <definedName name="_xlnm.Print_Area" localSheetId="1">'смета С'!$A$1:$L$95</definedName>
    <definedName name="_xlnm.Print_Area" localSheetId="10">'фин грам'!$A$1:$Q$38</definedName>
    <definedName name="_xlnm.Print_Area" localSheetId="16">'фин.гр'!$A$1:$R$56</definedName>
  </definedNames>
  <calcPr fullCalcOnLoad="1"/>
</workbook>
</file>

<file path=xl/sharedStrings.xml><?xml version="1.0" encoding="utf-8"?>
<sst xmlns="http://schemas.openxmlformats.org/spreadsheetml/2006/main" count="2812" uniqueCount="490">
  <si>
    <t>Главный распорядитель бюджетных средств:</t>
  </si>
  <si>
    <t>Наименование бюджета:</t>
  </si>
  <si>
    <t>Единица измерения:</t>
  </si>
  <si>
    <t>форма по ОКУД</t>
  </si>
  <si>
    <t>Дата</t>
  </si>
  <si>
    <t>по ОКПО</t>
  </si>
  <si>
    <t>по Перечню (Реестру)</t>
  </si>
  <si>
    <t>по БК</t>
  </si>
  <si>
    <t>по ОКАТО</t>
  </si>
  <si>
    <t>по ОКЕИ</t>
  </si>
  <si>
    <t>по ОКВ</t>
  </si>
  <si>
    <t>Распорядитель бюджетных средств</t>
  </si>
  <si>
    <t>Наименование показателя</t>
  </si>
  <si>
    <t>Код строки</t>
  </si>
  <si>
    <t>Код по бюджетной классификации</t>
  </si>
  <si>
    <t>раздела</t>
  </si>
  <si>
    <t>подраздела</t>
  </si>
  <si>
    <t>целевой статьи</t>
  </si>
  <si>
    <t>вида расходов</t>
  </si>
  <si>
    <t>КОСГУ</t>
  </si>
  <si>
    <t>код аналитического показателя</t>
  </si>
  <si>
    <t>сумма</t>
  </si>
  <si>
    <t>в рублях</t>
  </si>
  <si>
    <t>в валюте</t>
  </si>
  <si>
    <t>РАСЧЕТНЫЕ ПОКАЗАТЕЛИ</t>
  </si>
  <si>
    <t>№ п/п</t>
  </si>
  <si>
    <t>Наименование расчетного показателя</t>
  </si>
  <si>
    <t>Сумма расходов (рублей)</t>
  </si>
  <si>
    <t>код строки</t>
  </si>
  <si>
    <t>единица измерения</t>
  </si>
  <si>
    <t>Таблица 1</t>
  </si>
  <si>
    <t>07</t>
  </si>
  <si>
    <t>количество полученных коммунальных услуг в год</t>
  </si>
  <si>
    <t>тариф (руб)</t>
  </si>
  <si>
    <t>Сумма расходов (гр.5*гр.6) (рублей)</t>
  </si>
  <si>
    <t>кВт/час</t>
  </si>
  <si>
    <t>Таблица 2</t>
  </si>
  <si>
    <t>Сумма расходов (гр.5*гр.4) (рублей)</t>
  </si>
  <si>
    <t>налог на имущество</t>
  </si>
  <si>
    <t>цена (рублей)</t>
  </si>
  <si>
    <t>Оплата работ, услуг</t>
  </si>
  <si>
    <t>Услуги связи</t>
  </si>
  <si>
    <t>Коммунальные услуги</t>
  </si>
  <si>
    <t>электроэнергия</t>
  </si>
  <si>
    <t>Работы, услуги по содержанию имущества</t>
  </si>
  <si>
    <t>Прочие работы, услуги</t>
  </si>
  <si>
    <t>Поступления нефинансовых активов</t>
  </si>
  <si>
    <t>Увеличение стоимости основных средств</t>
  </si>
  <si>
    <t>Увеличение стоимости материальных запасов</t>
  </si>
  <si>
    <t>01</t>
  </si>
  <si>
    <t>002</t>
  </si>
  <si>
    <t>003</t>
  </si>
  <si>
    <t>004</t>
  </si>
  <si>
    <t>02</t>
  </si>
  <si>
    <t>количество месяцев</t>
  </si>
  <si>
    <t>выплаты в месяц</t>
  </si>
  <si>
    <t>Сумма расходов (гр.4*гр.5) (рублей)</t>
  </si>
  <si>
    <t>Итого</t>
  </si>
  <si>
    <t>Всего</t>
  </si>
  <si>
    <t>руб.</t>
  </si>
  <si>
    <t>А. А. Сердюкова</t>
  </si>
  <si>
    <t>тел. 8-84453-7-12-97</t>
  </si>
  <si>
    <t>количество человек</t>
  </si>
  <si>
    <t>колво дней</t>
  </si>
  <si>
    <t>001</t>
  </si>
  <si>
    <t>005</t>
  </si>
  <si>
    <t>"____" _________ 20____ г.</t>
  </si>
  <si>
    <t>Сумма расходов (гр,6*гр.5*гр.4) (рублей)</t>
  </si>
  <si>
    <t xml:space="preserve"> Расчет расходов по подстатье 221 "Услуги связи"</t>
  </si>
  <si>
    <t xml:space="preserve"> Расчет расходов по подстатье 223 "Коммунальные услуги"</t>
  </si>
  <si>
    <t>Расчет расходов по статье 290 "Прочие расходы"</t>
  </si>
  <si>
    <t xml:space="preserve"> Расчет расходов по подстатье 226 "Прочие услуги"</t>
  </si>
  <si>
    <t xml:space="preserve"> Расчет расходов по статье 340 "увеличение стоимости материальных запасов"</t>
  </si>
  <si>
    <t>Получатель бюджетных средств:</t>
  </si>
  <si>
    <t xml:space="preserve"> Расчет расходов по подстатье 225 "Услуги по содержанию имущества"</t>
  </si>
  <si>
    <t>240</t>
  </si>
  <si>
    <t>242</t>
  </si>
  <si>
    <t>244</t>
  </si>
  <si>
    <t>газ</t>
  </si>
  <si>
    <t>отопление</t>
  </si>
  <si>
    <t>вода</t>
  </si>
  <si>
    <t>жбо</t>
  </si>
  <si>
    <t>851</t>
  </si>
  <si>
    <t>852</t>
  </si>
  <si>
    <t>21</t>
  </si>
  <si>
    <t>Администрация Руднянского муниципального района</t>
  </si>
  <si>
    <t>Арендная плата за пользование имуществом</t>
  </si>
  <si>
    <t>Предоставление доступа к сети местной телефонной связи, предоставление в пользование абонентской линии, а также предоставление местных телефонных соединений</t>
  </si>
  <si>
    <t>купля-продажа электрической энергии,передача электрической энергии через технические устройства электрических сетей</t>
  </si>
  <si>
    <t>4</t>
  </si>
  <si>
    <t>5</t>
  </si>
  <si>
    <t>налог на землю</t>
  </si>
  <si>
    <t>поставка горюче-смазочных масел</t>
  </si>
  <si>
    <t>Директор-главный бухгалтер МКУ МЦБ</t>
  </si>
  <si>
    <t>Исполнитель: экономист МКУ МЦБ</t>
  </si>
  <si>
    <t>м/3</t>
  </si>
  <si>
    <t>110</t>
  </si>
  <si>
    <t xml:space="preserve"> Расчет расходов по подстатье 211 "Заработная плата"</t>
  </si>
  <si>
    <t>Заработная плата</t>
  </si>
  <si>
    <t>ИТОГО</t>
  </si>
  <si>
    <t>Начисления на выплаты по оплате труда</t>
  </si>
  <si>
    <t>кол-во дней</t>
  </si>
  <si>
    <t>Согласовано</t>
  </si>
  <si>
    <t>"_____"_______________20_____г.</t>
  </si>
  <si>
    <t>853</t>
  </si>
  <si>
    <t>Оплата труда и начисления на выплаты по оплате труда</t>
  </si>
  <si>
    <t>111</t>
  </si>
  <si>
    <t>Уплата налога на имущество организации и земельного налога</t>
  </si>
  <si>
    <t>Уплата прочих налогов, сборов</t>
  </si>
  <si>
    <t>Уплата иных платежей</t>
  </si>
  <si>
    <t>33</t>
  </si>
  <si>
    <t>Утверждено</t>
  </si>
  <si>
    <t>Погашение кредиторской задолженности</t>
  </si>
  <si>
    <t>850</t>
  </si>
  <si>
    <t>Поставка газа</t>
  </si>
  <si>
    <t>сумма расходов</t>
  </si>
  <si>
    <t>иные платежи</t>
  </si>
  <si>
    <t>погашение кредиторской задолженности</t>
  </si>
  <si>
    <t>количество гсм в год , л.</t>
  </si>
  <si>
    <t xml:space="preserve">стоимость гсм , руб </t>
  </si>
  <si>
    <t>5100200150</t>
  </si>
  <si>
    <t>5100270360</t>
  </si>
  <si>
    <t>5100270370</t>
  </si>
  <si>
    <t>5100280010</t>
  </si>
  <si>
    <t>5100280080</t>
  </si>
  <si>
    <t>5100620390</t>
  </si>
  <si>
    <t>5100670390</t>
  </si>
  <si>
    <t>Софинансирование мероприятий в рамках программы "Доступная среда"</t>
  </si>
  <si>
    <t>Начальник отдела образования, опеки и попечительства, физической культуры и спорта</t>
  </si>
  <si>
    <t>_________________И.Н.Парамошкина</t>
  </si>
  <si>
    <t>И.Ю. Герусова</t>
  </si>
  <si>
    <t>Расчет расходов по статье 310 "Увеличение стоимости основных средств"</t>
  </si>
  <si>
    <t>Глава Руднянского муниципального района</t>
  </si>
  <si>
    <t>_______________ М. Н. Битюцкий</t>
  </si>
  <si>
    <t>Образование</t>
  </si>
  <si>
    <t>Общее образование</t>
  </si>
  <si>
    <t>Муниципальная пограмма "Обеспечение пожарной безопасностти учреждений в Руднянском муниципальном районе"</t>
  </si>
  <si>
    <t>0100000000</t>
  </si>
  <si>
    <t>Обеспечение пожарной безопасности учреждений общего образования</t>
  </si>
  <si>
    <t>0100200000</t>
  </si>
  <si>
    <t>Мероприятия по обеспечению пожарной безопасности</t>
  </si>
  <si>
    <t>0100223010</t>
  </si>
  <si>
    <t>Ведомственная программа "Развитие образования в Руднянском муниципальном районе"</t>
  </si>
  <si>
    <t>5100000000</t>
  </si>
  <si>
    <t>Содействие развитию общего образования</t>
  </si>
  <si>
    <t>5100200000</t>
  </si>
  <si>
    <t>Обеспечения деятельности казенного учреждения общего образования</t>
  </si>
  <si>
    <t>Иные выплаты</t>
  </si>
  <si>
    <t>112</t>
  </si>
  <si>
    <t>Расходы областного бюджета на решение вопросов местного значения в сфере дополнительного образования (финансовая граммотность)</t>
  </si>
  <si>
    <t>5100270220</t>
  </si>
  <si>
    <t>Субвенция из областного бюдета на осуществление образовательного процесса образовательными учреждениями</t>
  </si>
  <si>
    <t>Субвенция из областного бюджета на организацию питания детей из малоимущих семей</t>
  </si>
  <si>
    <t>Уплата налогов, сборов и иных платежей</t>
  </si>
  <si>
    <t>Прочие расходы</t>
  </si>
  <si>
    <t>Молодежная политика и оздоровление детей</t>
  </si>
  <si>
    <t>Организация оздоровления летнего отдыха детей и подростков</t>
  </si>
  <si>
    <t>5100600000</t>
  </si>
  <si>
    <t>Оздоровление детей за счет средств районного бюджета</t>
  </si>
  <si>
    <t>Субсидия из областного бюджета на организацию отдыха детей в каникулярный период в лагерях дневного пребывания</t>
  </si>
  <si>
    <t xml:space="preserve">количество </t>
  </si>
  <si>
    <t>стоимость , руб</t>
  </si>
  <si>
    <t>мероприятия по организации оздоровления детей и подростков в каникулярное время за счет средств районного  бюджета</t>
  </si>
  <si>
    <t>мероприятия по организации оздоровления детей и подростков в каникулярное время за счет средств областного  бюджета</t>
  </si>
  <si>
    <t>Муниципальная программа "Формирование доступной для инвалидов и других маломобильных групп населения среды обитания</t>
  </si>
  <si>
    <t>130000000</t>
  </si>
  <si>
    <t>Обустройство мест пребывания инвалидов и других маломобильных групп населения</t>
  </si>
  <si>
    <t>130010000</t>
  </si>
  <si>
    <t>51</t>
  </si>
  <si>
    <t>52</t>
  </si>
  <si>
    <t>64</t>
  </si>
  <si>
    <t>67</t>
  </si>
  <si>
    <t>I год планового периода</t>
  </si>
  <si>
    <t>II год планового периода</t>
  </si>
  <si>
    <t>Директор МКОУ "Большесудаченская СОШ"</t>
  </si>
  <si>
    <t>_______________В.И. Костенко</t>
  </si>
  <si>
    <t>МКОУ Большесудаченская СОШ</t>
  </si>
  <si>
    <t>техническое обслуживание сигнализаторов загазованности</t>
  </si>
  <si>
    <t>то объектов систем газораспределения</t>
  </si>
  <si>
    <t>негорин</t>
  </si>
  <si>
    <t>абонентская плата</t>
  </si>
  <si>
    <t>минута</t>
  </si>
  <si>
    <t>-</t>
  </si>
  <si>
    <t>Интернет</t>
  </si>
  <si>
    <t>1</t>
  </si>
  <si>
    <t>количество</t>
  </si>
  <si>
    <t xml:space="preserve">стоимость </t>
  </si>
  <si>
    <t xml:space="preserve">Приобретение продуктов питания </t>
  </si>
  <si>
    <t>10</t>
  </si>
  <si>
    <t xml:space="preserve"> Питание детей из малообеспеченных семей и детей,находящихся на учете фтизиатра</t>
  </si>
  <si>
    <t>количество часов</t>
  </si>
  <si>
    <t>от  01 января 2017 года</t>
  </si>
  <si>
    <t xml:space="preserve">БЮДЖЕТАЯ СМЕТА 2017 ГОД </t>
  </si>
  <si>
    <t>Подготовка и проведение занятий с детьми по формированию финансовой грамотности</t>
  </si>
  <si>
    <t xml:space="preserve">Всего по смете на 2018 год </t>
  </si>
  <si>
    <t>Всего по смете на 2018 год</t>
  </si>
  <si>
    <t>20</t>
  </si>
  <si>
    <t>Всего по смете на 2019 год</t>
  </si>
  <si>
    <t>119</t>
  </si>
  <si>
    <t>Заработная плата пед. работников</t>
  </si>
  <si>
    <t>Заработная плата прочего персонала</t>
  </si>
  <si>
    <t>Начисления на выплаты по оплате труда пед. работников</t>
  </si>
  <si>
    <t>Начисления на выплаты по оплате труда прочего персонала</t>
  </si>
  <si>
    <t>Расчет расходов по подстатье 212 "Прочие выплаты"</t>
  </si>
  <si>
    <t>Прочие выплаты</t>
  </si>
  <si>
    <t>42</t>
  </si>
  <si>
    <t>45</t>
  </si>
  <si>
    <t>53</t>
  </si>
  <si>
    <t>54</t>
  </si>
  <si>
    <t>55</t>
  </si>
  <si>
    <t>пособие до 3-х лет (педагоги)</t>
  </si>
  <si>
    <t>пособие до 3-х лет (прочие)</t>
  </si>
  <si>
    <t xml:space="preserve"> Расчет расходов по подстатье 213 "Начисления на выплаты по оплате труда"</t>
  </si>
  <si>
    <t>19</t>
  </si>
  <si>
    <t>26</t>
  </si>
  <si>
    <t>Заработная плата пед. работников (дош. гр)</t>
  </si>
  <si>
    <t>Заработная плата прочего персонала (дош. гр.)</t>
  </si>
  <si>
    <t>Начисления на выплаты по оплате труда пед. работников (дош. гр.)</t>
  </si>
  <si>
    <t>Начисления на выплаты по оплате труда прочего персонала (дош. гр.)</t>
  </si>
  <si>
    <t>49</t>
  </si>
  <si>
    <t>суточные и командировочные</t>
  </si>
  <si>
    <t>стеклоблоки</t>
  </si>
  <si>
    <t xml:space="preserve"> Расчет расходов по статье 225 " Работы, услуги по содержанию имущества"</t>
  </si>
  <si>
    <t>строительные работы по ремонт туалетных комнат</t>
  </si>
  <si>
    <t xml:space="preserve"> Расчет расходов по статье 310 "Увеличение стоимости основных средств"</t>
  </si>
  <si>
    <t>умывальник</t>
  </si>
  <si>
    <t>строительные материалы по ремонту туалетных комнат</t>
  </si>
  <si>
    <t>пожарные извещатели</t>
  </si>
  <si>
    <t xml:space="preserve"> Расчет расходов по статье 310 "увеличение стоимости основных средств"</t>
  </si>
  <si>
    <t xml:space="preserve"> Расчет расходов по статье 226 "Прочие работы, услуги"</t>
  </si>
  <si>
    <t>обучение ( 16 часов*250,2 руб.) налоги 27,1%</t>
  </si>
  <si>
    <t>учебно-методическое пособие по проведению занятий с детьми по формированию финансовой грамотности</t>
  </si>
  <si>
    <t>28</t>
  </si>
  <si>
    <t>15</t>
  </si>
  <si>
    <t>30</t>
  </si>
  <si>
    <t>34</t>
  </si>
  <si>
    <t>38</t>
  </si>
  <si>
    <t>46</t>
  </si>
  <si>
    <t>56</t>
  </si>
  <si>
    <t>57</t>
  </si>
  <si>
    <t>61</t>
  </si>
  <si>
    <t>68</t>
  </si>
  <si>
    <t>69</t>
  </si>
  <si>
    <t xml:space="preserve">Первый заместитель главы Руднянского
 муниципального района - начальник отдела
 образования, опеки и попечительства,
физической культуры и спорта Администрации
Руднянского муниципального района
</t>
  </si>
  <si>
    <t>_________________Ю.В. Калинин</t>
  </si>
  <si>
    <t>Всего по смете на 2020 год</t>
  </si>
  <si>
    <t>к проектной бюджетной смете расходов на 2018 год</t>
  </si>
  <si>
    <t>Вывоз ЖБО</t>
  </si>
  <si>
    <t>35</t>
  </si>
  <si>
    <t>заправка огнетушителей</t>
  </si>
  <si>
    <t xml:space="preserve">замер сопротивления </t>
  </si>
  <si>
    <t>обучение ответственных за тепловое хозяйство и пожарной безопасности</t>
  </si>
  <si>
    <t>12</t>
  </si>
  <si>
    <t xml:space="preserve"> Расчет расходов по статье 310 "увеличение стоимости материальных запасов"</t>
  </si>
  <si>
    <t>огнетушители</t>
  </si>
  <si>
    <t>мыло туалетное (1 л)</t>
  </si>
  <si>
    <t>моющие средства ("гигиена", "санита") (1 л)</t>
  </si>
  <si>
    <t>стиральный порошок (кг)</t>
  </si>
  <si>
    <t>мыло хозяйственное (шт)</t>
  </si>
  <si>
    <t>Заработная плата прочего персонала (мест. бюджет) (474,45*12)+(9489*7)=72116,40</t>
  </si>
  <si>
    <t>к проекту бюджетной смете расходов на 2018 год</t>
  </si>
  <si>
    <t>на приобретение учебной литературы (школа)</t>
  </si>
  <si>
    <t>Муниципальная  программа "Развитие образования в Руднянском муниципальном районе"</t>
  </si>
  <si>
    <t>0110000000</t>
  </si>
  <si>
    <t>0110200150</t>
  </si>
  <si>
    <t>0110270360</t>
  </si>
  <si>
    <t>0110270361</t>
  </si>
  <si>
    <t>0110270362</t>
  </si>
  <si>
    <t>0110270363</t>
  </si>
  <si>
    <t>03</t>
  </si>
  <si>
    <t>04</t>
  </si>
  <si>
    <t>05</t>
  </si>
  <si>
    <t>06</t>
  </si>
  <si>
    <t>08</t>
  </si>
  <si>
    <t>09</t>
  </si>
  <si>
    <t>11</t>
  </si>
  <si>
    <t>13</t>
  </si>
  <si>
    <t>14</t>
  </si>
  <si>
    <t>43</t>
  </si>
  <si>
    <t>44</t>
  </si>
  <si>
    <t>47</t>
  </si>
  <si>
    <t>58</t>
  </si>
  <si>
    <t>59</t>
  </si>
  <si>
    <t>60</t>
  </si>
  <si>
    <t>62</t>
  </si>
  <si>
    <t>63</t>
  </si>
  <si>
    <t>65</t>
  </si>
  <si>
    <t>66</t>
  </si>
  <si>
    <t>71</t>
  </si>
  <si>
    <t>76</t>
  </si>
  <si>
    <t>77</t>
  </si>
  <si>
    <t>78</t>
  </si>
  <si>
    <t>79</t>
  </si>
  <si>
    <t>81</t>
  </si>
  <si>
    <t>0110270370</t>
  </si>
  <si>
    <t>0110280010</t>
  </si>
  <si>
    <t>Н.Ю. Аралова</t>
  </si>
  <si>
    <t xml:space="preserve"> БЮДЖЕТНАЯ  СМЕТА на  2018 ГОД </t>
  </si>
  <si>
    <t>к  бюджетной смете расходов на 2018 год</t>
  </si>
  <si>
    <t>0110200155</t>
  </si>
  <si>
    <t>0110100151</t>
  </si>
  <si>
    <t>16</t>
  </si>
  <si>
    <t>011000151</t>
  </si>
  <si>
    <t>18</t>
  </si>
  <si>
    <t>22</t>
  </si>
  <si>
    <t>Закупка товаров, работ и услуг для государственных (муниципальных) нужд</t>
  </si>
  <si>
    <t>24</t>
  </si>
  <si>
    <t>25</t>
  </si>
  <si>
    <t>0110271170</t>
  </si>
  <si>
    <t>Заработная плата прочего персонала (дош. гр)</t>
  </si>
  <si>
    <t>Начисления на выплаты по оплате труда пед. работников (дош. гр)</t>
  </si>
  <si>
    <t>мероприятия по организации оздоровления детей и подростков в каникулярное время за счет средств областного  бюджета(лето)</t>
  </si>
  <si>
    <t>мероприятия по организации оздоровления детей и подростков в каникулярное время за счет средств областного  бюджета (осень)</t>
  </si>
  <si>
    <t>Заработная плата прочего персонала (мест. бюджет)  (дош. гр)</t>
  </si>
  <si>
    <t>Начисления на выплаты по оплате труда прочего персонала (дош. гр)</t>
  </si>
  <si>
    <t>к  бюджетной смете расходов на 2017 год</t>
  </si>
  <si>
    <t>Н.Ю.Аралова</t>
  </si>
  <si>
    <t xml:space="preserve">заправка огнетушителей </t>
  </si>
  <si>
    <t>Директор МКОУ Руднянская СОШ</t>
  </si>
  <si>
    <t>_______________ О.В. Агарева</t>
  </si>
  <si>
    <t>МКОУ Руднянская СОШ</t>
  </si>
  <si>
    <t>стеклопатек</t>
  </si>
  <si>
    <t xml:space="preserve">Всего по смете на 2017 год </t>
  </si>
  <si>
    <t xml:space="preserve">заправка картриджа </t>
  </si>
  <si>
    <t xml:space="preserve">дератизация </t>
  </si>
  <si>
    <t xml:space="preserve">услуги охраны </t>
  </si>
  <si>
    <t xml:space="preserve">хозяйственные товары </t>
  </si>
  <si>
    <t>Дошкольное  образование</t>
  </si>
  <si>
    <t xml:space="preserve">Подпрограмма "Развитие дошкольного ,общего и дополнительного образования </t>
  </si>
  <si>
    <t xml:space="preserve">Содействие развитию  дошкольного образования </t>
  </si>
  <si>
    <t>0110100000</t>
  </si>
  <si>
    <t>Расходы муниципального образования на  дошкольных группы</t>
  </si>
  <si>
    <t xml:space="preserve">Субвенция в части  учебных и компенсационных  расходов  групп дошкольного образования </t>
  </si>
  <si>
    <t xml:space="preserve">Общее образование </t>
  </si>
  <si>
    <t>Подпрограмма "Развитие дошкольного,общего образования и дополнительного образования "</t>
  </si>
  <si>
    <t>27</t>
  </si>
  <si>
    <t>01100200000</t>
  </si>
  <si>
    <t>29</t>
  </si>
  <si>
    <t xml:space="preserve">Расходы на питание за счет средст родительской платы по учереждениям общего образования </t>
  </si>
  <si>
    <t>от 04 июня   2018 года</t>
  </si>
  <si>
    <t xml:space="preserve">Заработная плата прочего персонала (мест. бюджет) </t>
  </si>
  <si>
    <t>сумма  изменения на 2018г (+,-)</t>
  </si>
  <si>
    <t xml:space="preserve">питание за счет родительской платы </t>
  </si>
  <si>
    <t>от 03  октября   2018 года</t>
  </si>
  <si>
    <t>Заработная плата (дош. гр)</t>
  </si>
  <si>
    <t xml:space="preserve">Заработная плата (мест. бюджет) </t>
  </si>
  <si>
    <t xml:space="preserve">Начисления на выплаты по оплате труда </t>
  </si>
  <si>
    <t>Начисления на выплаты по оплате труда (дош. гр)</t>
  </si>
  <si>
    <t>бензин,запчати для автоб.</t>
  </si>
  <si>
    <t>17</t>
  </si>
  <si>
    <t>23</t>
  </si>
  <si>
    <t>31</t>
  </si>
  <si>
    <t>32</t>
  </si>
  <si>
    <t>36</t>
  </si>
  <si>
    <t>37</t>
  </si>
  <si>
    <t>39</t>
  </si>
  <si>
    <t>40</t>
  </si>
  <si>
    <t>41</t>
  </si>
  <si>
    <t>70</t>
  </si>
  <si>
    <t>72</t>
  </si>
  <si>
    <t>74</t>
  </si>
  <si>
    <t xml:space="preserve">санитарно гигиенические мероприятия </t>
  </si>
  <si>
    <t xml:space="preserve">программное обеспечение </t>
  </si>
  <si>
    <t>к   проекту бюджетной сметы расходов на 2019 год</t>
  </si>
  <si>
    <t>к проекту  бюджетной сметы расходов на 2019 год</t>
  </si>
  <si>
    <t>к  проекту бюджетной сметы расходов на 2019 год (субвенция)</t>
  </si>
  <si>
    <t>Заработная плата прочего персонала (мест. бюджет) дошк.гр.</t>
  </si>
  <si>
    <t>Начисления на выплаты по оплате труда дошк.гр.</t>
  </si>
  <si>
    <t>к проекту  бюджетной сметы расходов на 2021 год (местный)</t>
  </si>
  <si>
    <t>к проекту   бюджетной сметы расходов на 2021 год (субвенция)</t>
  </si>
  <si>
    <t xml:space="preserve">учебно компенсационные расходы школы </t>
  </si>
  <si>
    <t>Субвенция из областного бюджета на осуществление образовательного процесса дошкольными группами в общеобразовательных учереждениях(основному персооналу)</t>
  </si>
  <si>
    <t>0110171490</t>
  </si>
  <si>
    <t xml:space="preserve">Субвенция из областного бюджета на осуществление образовательного процесса дошкольными группами в общеобразовательных учереждениях(прочему персооналу) </t>
  </si>
  <si>
    <t>0110171492</t>
  </si>
  <si>
    <t>суб</t>
  </si>
  <si>
    <t>мест</t>
  </si>
  <si>
    <t>пит мес</t>
  </si>
  <si>
    <t>пит 920</t>
  </si>
  <si>
    <t xml:space="preserve">лагерь  </t>
  </si>
  <si>
    <t>об.лаг.</t>
  </si>
  <si>
    <t>к проекту бюджетной сметы расходов на 2020 год (субвенция)</t>
  </si>
  <si>
    <t>к  проекту бюджетной сметы расходов на 2020год (местный)</t>
  </si>
  <si>
    <t>0110570300</t>
  </si>
  <si>
    <t>0110570390</t>
  </si>
  <si>
    <t>к  проекту  бюджетной сметы расходов на 2019 год (субвенция)</t>
  </si>
  <si>
    <t>к  проекту бюджетной сметы расходов на 2019 год</t>
  </si>
  <si>
    <t>80</t>
  </si>
  <si>
    <t>82</t>
  </si>
  <si>
    <t xml:space="preserve">Всего по смете на 2019 год </t>
  </si>
  <si>
    <t>Всего по смете на 2021 год</t>
  </si>
  <si>
    <t>83</t>
  </si>
  <si>
    <t>84</t>
  </si>
  <si>
    <t>85</t>
  </si>
  <si>
    <t>86</t>
  </si>
  <si>
    <t>87</t>
  </si>
  <si>
    <t>0110280080</t>
  </si>
  <si>
    <t>на решение вопросов местного значения в сфере дополнительного образования (дошкольная группа первое полугодие )</t>
  </si>
  <si>
    <t>на решение вопросов местного значения в сфере дополнительного образования (дошкольная группа второе  полугодие )</t>
  </si>
  <si>
    <t>на решение вопросов местного значения в сфере дополнительного образования (школа первое полугодие )</t>
  </si>
  <si>
    <t>на решение вопросов местного значения в сфере дополнительного образования (школа второе полугодие )</t>
  </si>
  <si>
    <t>Софинансирование питания учащихся с 1-4 класс</t>
  </si>
  <si>
    <t xml:space="preserve">Софинансирование из районного бюджета на  организацию питания   детей в начальных классах </t>
  </si>
  <si>
    <t>0110222010</t>
  </si>
  <si>
    <t>200</t>
  </si>
  <si>
    <t>0110171170</t>
  </si>
  <si>
    <t xml:space="preserve">Субсидия для решение вопросов местного значения в сфере дополнительного образования </t>
  </si>
  <si>
    <t xml:space="preserve">Содействие развитию  общего  образования </t>
  </si>
  <si>
    <t>0110200000</t>
  </si>
  <si>
    <t xml:space="preserve">Начисления на выплаты по оплате труда прочего персонала </t>
  </si>
  <si>
    <t xml:space="preserve"> Расчет расходов по подстатье 353"Услуги в области информационных технологий"</t>
  </si>
  <si>
    <t>75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</si>
  <si>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</si>
  <si>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</si>
  <si>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</si>
  <si>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</si>
  <si>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</si>
  <si>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</si>
  <si>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</si>
  <si>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</si>
  <si>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</si>
  <si>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</si>
  <si>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</si>
  <si>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</si>
  <si>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</si>
  <si>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</si>
  <si>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</si>
  <si>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</si>
  <si>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</si>
  <si>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Увеличение стоимости неисключительных прав на результаты интелектуальной деятельности с определенным сроком  полезного использования</t>
  </si>
  <si>
    <t xml:space="preserve">учебно компенсационные расходы ( дошк.гр.) </t>
  </si>
  <si>
    <t xml:space="preserve">                    Код по бюджетной классификации 
                                  Российской Федерации</t>
  </si>
  <si>
    <t xml:space="preserve">Код аналитического показателя </t>
  </si>
  <si>
    <t xml:space="preserve">                                                                                                            Сумма </t>
  </si>
  <si>
    <t xml:space="preserve">                 на 2021год                                                      (на текущий финансовый год)</t>
  </si>
  <si>
    <t xml:space="preserve">           Раздел</t>
  </si>
  <si>
    <t xml:space="preserve">подраздел </t>
  </si>
  <si>
    <t xml:space="preserve">целевая статья </t>
  </si>
  <si>
    <t>вид расхода</t>
  </si>
  <si>
    <t>в рублях ( рублевом эквиваленте )</t>
  </si>
  <si>
    <t>код валюты по ОКВ</t>
  </si>
  <si>
    <t>на 2019год                                                 (на текущий финансовый год)</t>
  </si>
  <si>
    <t>на 2020год                                                                               (на первый год планового периода)</t>
  </si>
  <si>
    <t>на 2021год                                                                  (на второй год планового периода)</t>
  </si>
  <si>
    <t xml:space="preserve">Раздел 2. Лимиты бюджетных обязательств по расходам получателя бюджетных средств </t>
  </si>
  <si>
    <t>Раздел 1. Итоговые показатели бюджетной сметы</t>
  </si>
  <si>
    <t xml:space="preserve">                 на 2019год                                            (на текущий финансовый год)</t>
  </si>
  <si>
    <t xml:space="preserve">                 на 2020год                                                              (на текущий финансовый год)</t>
  </si>
  <si>
    <t>0110220150</t>
  </si>
  <si>
    <t>0110171491</t>
  </si>
  <si>
    <t>0110170493</t>
  </si>
  <si>
    <t>Итого по коду БК</t>
  </si>
  <si>
    <t>Услуги в области информационных технологий</t>
  </si>
  <si>
    <t>Приложение № 1</t>
  </si>
  <si>
    <t>к Порядку составления,утверждения и ведения бюджетных смет казенных учреждений,подведомственных администрации Руднянского муниципального района</t>
  </si>
  <si>
    <t>УТВЕРЖДАЮ</t>
  </si>
  <si>
    <t xml:space="preserve">                                                            Итого по коду БК</t>
  </si>
  <si>
    <t xml:space="preserve">Глава Руднянского муниципального района </t>
  </si>
  <si>
    <t>Руководитель учреждения</t>
  </si>
  <si>
    <t>(уполномоченное лицо)</t>
  </si>
  <si>
    <t>(должность)</t>
  </si>
  <si>
    <t>Исполнитель</t>
  </si>
  <si>
    <t>экономист МКУ МЦБ</t>
  </si>
  <si>
    <t xml:space="preserve"> г.</t>
  </si>
  <si>
    <t>директор-главный бухгалтер МКУ МЦБ</t>
  </si>
  <si>
    <t>( подпись)</t>
  </si>
  <si>
    <t>(подпись)</t>
  </si>
  <si>
    <t>(фамилия, инициалы)</t>
  </si>
  <si>
    <t>"     "</t>
  </si>
  <si>
    <t>(наименование должности лица,утверждающего смету;)</t>
  </si>
  <si>
    <t>( наименование главного распорядителя бюджетных средств,учреждения)</t>
  </si>
  <si>
    <t>М.Н. Битюцкий</t>
  </si>
  <si>
    <t>(расшифровка подписи)</t>
  </si>
  <si>
    <t xml:space="preserve">                       МКОУ Большесудаченская СОШ</t>
  </si>
  <si>
    <t xml:space="preserve">                       Администрация Руднянского муниципального района</t>
  </si>
  <si>
    <t xml:space="preserve">                       Бюджет Руднянского муниципального района</t>
  </si>
  <si>
    <t xml:space="preserve">                       руб.</t>
  </si>
  <si>
    <t xml:space="preserve">                                           от  09 января   2019 года</t>
  </si>
  <si>
    <t xml:space="preserve">                                                                                      БЮДЖЕТНАЯ  СМЕТА на  2019 ФИНАНСОВЫЙ ГОД </t>
  </si>
  <si>
    <t xml:space="preserve">                                                                                ( НА 2019 ФИНАНСОВЫЙ ГОД И ПЛАНОВЫЙ ПЕРИОД 2020 И 2021 ГОД)</t>
  </si>
  <si>
    <t>КОДЫ</t>
  </si>
  <si>
    <t xml:space="preserve">Увеличение стоимости продуктов питания </t>
  </si>
  <si>
    <t xml:space="preserve"> Расчет расходов по статье 342 "Увеличение стоимости продуктов питания "</t>
  </si>
  <si>
    <t xml:space="preserve"> Расчет расходов по статье 342"Увеличение стоимости продуктов питания "</t>
  </si>
  <si>
    <t xml:space="preserve"> Расчет расходов по статье 346 "увеличение стоимости материальных запасов"</t>
  </si>
  <si>
    <t>0110220010</t>
  </si>
  <si>
    <t xml:space="preserve">Питание детей за счет родительской платы </t>
  </si>
  <si>
    <t>48</t>
  </si>
  <si>
    <t>50</t>
  </si>
  <si>
    <t>73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</si>
</sst>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&quot;р.&quot;"/>
    <numFmt numFmtId="174" formatCode="0.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E+00"/>
    <numFmt numFmtId="181" formatCode="0.0000000"/>
    <numFmt numFmtId="182" formatCode="0.00000000"/>
    <numFmt numFmtId="183" formatCode="0.000000"/>
    <numFmt numFmtId="184" formatCode="0.00000"/>
    <numFmt numFmtId="185" formatCode="0.0000"/>
    <numFmt numFmtId="186" formatCode="00"/>
    <numFmt numFmtId="187" formatCode="#,##0.000"/>
    <numFmt numFmtId="188" formatCode="#,##0.0"/>
    <numFmt numFmtId="189" formatCode="0.000000000"/>
    <numFmt numFmtId="190" formatCode="0.0E+00"/>
    <numFmt numFmtId="191" formatCode="[$-FC19]d\ mmmm\ yyyy\ &quot;г.&quot;"/>
    <numFmt numFmtId="192" formatCode="#,##0.0000"/>
    <numFmt numFmtId="193" formatCode="#,##0.00000"/>
    <numFmt numFmtId="194" formatCode="0000000000"/>
    <numFmt numFmtId="195" formatCode="#,##0\ &quot;₽&quot;"/>
  </numFmts>
  <fonts count="63">
    <font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10"/>
      <color indexed="10"/>
      <name val="Arial Cyr"/>
      <family val="0"/>
    </font>
    <font>
      <b/>
      <sz val="11"/>
      <name val="Arial Cyr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i/>
      <sz val="10"/>
      <color indexed="8"/>
      <name val="Arial Cyr"/>
      <family val="0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Arial Cyr"/>
      <family val="0"/>
    </font>
    <font>
      <sz val="10"/>
      <color theme="1"/>
      <name val="Arial Cyr"/>
      <family val="0"/>
    </font>
    <font>
      <b/>
      <i/>
      <sz val="10"/>
      <color theme="1"/>
      <name val="Arial Cyr"/>
      <family val="0"/>
    </font>
    <font>
      <i/>
      <sz val="10"/>
      <color theme="1"/>
      <name val="Arial Cyr"/>
      <family val="0"/>
    </font>
    <font>
      <sz val="8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6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1" fontId="3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4" fontId="5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49" fontId="0" fillId="33" borderId="0" xfId="0" applyNumberFormat="1" applyFill="1" applyBorder="1" applyAlignment="1">
      <alignment horizontal="center" wrapText="1"/>
    </xf>
    <xf numFmtId="0" fontId="3" fillId="33" borderId="0" xfId="0" applyFont="1" applyFill="1" applyAlignment="1">
      <alignment/>
    </xf>
    <xf numFmtId="0" fontId="0" fillId="33" borderId="0" xfId="0" applyFill="1" applyBorder="1" applyAlignment="1">
      <alignment horizontal="left"/>
    </xf>
    <xf numFmtId="0" fontId="0" fillId="33" borderId="0" xfId="0" applyFont="1" applyFill="1" applyAlignment="1">
      <alignment/>
    </xf>
    <xf numFmtId="0" fontId="10" fillId="33" borderId="0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 wrapText="1"/>
    </xf>
    <xf numFmtId="0" fontId="5" fillId="33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4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/>
    </xf>
    <xf numFmtId="0" fontId="9" fillId="33" borderId="0" xfId="0" applyFont="1" applyFill="1" applyAlignment="1">
      <alignment horizontal="center"/>
    </xf>
    <xf numFmtId="0" fontId="0" fillId="33" borderId="0" xfId="0" applyFill="1" applyAlignment="1">
      <alignment horizontal="left"/>
    </xf>
    <xf numFmtId="0" fontId="5" fillId="33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3" fillId="33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4" fontId="5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left" wrapText="1"/>
    </xf>
    <xf numFmtId="49" fontId="11" fillId="0" borderId="15" xfId="0" applyNumberFormat="1" applyFont="1" applyFill="1" applyBorder="1" applyAlignment="1">
      <alignment horizontal="center" wrapText="1"/>
    </xf>
    <xf numFmtId="49" fontId="5" fillId="0" borderId="15" xfId="0" applyNumberFormat="1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186" fontId="11" fillId="0" borderId="15" xfId="0" applyNumberFormat="1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left" wrapText="1"/>
    </xf>
    <xf numFmtId="186" fontId="5" fillId="0" borderId="17" xfId="0" applyNumberFormat="1" applyFont="1" applyFill="1" applyBorder="1" applyAlignment="1">
      <alignment horizontal="center" wrapText="1"/>
    </xf>
    <xf numFmtId="49" fontId="5" fillId="0" borderId="17" xfId="0" applyNumberFormat="1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left" wrapText="1"/>
    </xf>
    <xf numFmtId="186" fontId="11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left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left" wrapText="1"/>
    </xf>
    <xf numFmtId="0" fontId="4" fillId="0" borderId="18" xfId="0" applyFont="1" applyFill="1" applyBorder="1" applyAlignment="1">
      <alignment horizontal="left" wrapText="1"/>
    </xf>
    <xf numFmtId="0" fontId="4" fillId="0" borderId="19" xfId="0" applyFont="1" applyFill="1" applyBorder="1" applyAlignment="1">
      <alignment horizontal="left" wrapText="1"/>
    </xf>
    <xf numFmtId="186" fontId="11" fillId="0" borderId="20" xfId="0" applyNumberFormat="1" applyFont="1" applyFill="1" applyBorder="1" applyAlignment="1">
      <alignment horizontal="center" wrapText="1"/>
    </xf>
    <xf numFmtId="49" fontId="4" fillId="0" borderId="20" xfId="0" applyNumberFormat="1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left" wrapText="1"/>
    </xf>
    <xf numFmtId="186" fontId="11" fillId="0" borderId="17" xfId="0" applyNumberFormat="1" applyFont="1" applyFill="1" applyBorder="1" applyAlignment="1">
      <alignment horizontal="center" wrapText="1"/>
    </xf>
    <xf numFmtId="49" fontId="11" fillId="0" borderId="17" xfId="0" applyNumberFormat="1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1" fontId="12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1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/>
    </xf>
    <xf numFmtId="1" fontId="5" fillId="33" borderId="0" xfId="0" applyNumberFormat="1" applyFont="1" applyFill="1" applyBorder="1" applyAlignment="1">
      <alignment horizontal="center"/>
    </xf>
    <xf numFmtId="3" fontId="5" fillId="33" borderId="0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/>
    </xf>
    <xf numFmtId="1" fontId="4" fillId="0" borderId="20" xfId="0" applyNumberFormat="1" applyFont="1" applyFill="1" applyBorder="1" applyAlignment="1">
      <alignment horizontal="center" vertical="center"/>
    </xf>
    <xf numFmtId="1" fontId="11" fillId="0" borderId="17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0" fontId="4" fillId="0" borderId="12" xfId="52" applyFont="1" applyFill="1" applyBorder="1" applyAlignment="1">
      <alignment horizontal="center" vertical="center" wrapText="1"/>
      <protection/>
    </xf>
    <xf numFmtId="3" fontId="5" fillId="0" borderId="17" xfId="52" applyNumberFormat="1" applyFont="1" applyFill="1" applyBorder="1" applyAlignment="1">
      <alignment horizontal="center" vertical="center" wrapText="1"/>
      <protection/>
    </xf>
    <xf numFmtId="3" fontId="5" fillId="0" borderId="21" xfId="52" applyNumberFormat="1" applyFont="1" applyFill="1" applyBorder="1" applyAlignment="1">
      <alignment horizontal="center" vertical="center" wrapText="1"/>
      <protection/>
    </xf>
    <xf numFmtId="3" fontId="12" fillId="0" borderId="10" xfId="52" applyNumberFormat="1" applyFont="1" applyFill="1" applyBorder="1" applyAlignment="1">
      <alignment horizontal="center" vertical="center" wrapText="1"/>
      <protection/>
    </xf>
    <xf numFmtId="3" fontId="12" fillId="0" borderId="22" xfId="52" applyNumberFormat="1" applyFont="1" applyFill="1" applyBorder="1" applyAlignment="1">
      <alignment horizontal="center" vertical="center" wrapText="1"/>
      <protection/>
    </xf>
    <xf numFmtId="3" fontId="4" fillId="0" borderId="10" xfId="52" applyNumberFormat="1" applyFont="1" applyFill="1" applyBorder="1" applyAlignment="1">
      <alignment horizontal="center" vertical="center"/>
      <protection/>
    </xf>
    <xf numFmtId="3" fontId="4" fillId="0" borderId="22" xfId="52" applyNumberFormat="1" applyFont="1" applyFill="1" applyBorder="1" applyAlignment="1">
      <alignment horizontal="center" vertical="center"/>
      <protection/>
    </xf>
    <xf numFmtId="3" fontId="12" fillId="0" borderId="10" xfId="52" applyNumberFormat="1" applyFont="1" applyFill="1" applyBorder="1" applyAlignment="1">
      <alignment horizontal="center" vertical="center"/>
      <protection/>
    </xf>
    <xf numFmtId="3" fontId="12" fillId="0" borderId="22" xfId="52" applyNumberFormat="1" applyFont="1" applyFill="1" applyBorder="1" applyAlignment="1">
      <alignment horizontal="center" vertical="center"/>
      <protection/>
    </xf>
    <xf numFmtId="3" fontId="5" fillId="0" borderId="20" xfId="52" applyNumberFormat="1" applyFont="1" applyFill="1" applyBorder="1" applyAlignment="1">
      <alignment horizontal="center" vertical="center"/>
      <protection/>
    </xf>
    <xf numFmtId="3" fontId="5" fillId="0" borderId="23" xfId="52" applyNumberFormat="1" applyFont="1" applyFill="1" applyBorder="1" applyAlignment="1">
      <alignment horizontal="center" vertical="center"/>
      <protection/>
    </xf>
    <xf numFmtId="3" fontId="4" fillId="0" borderId="17" xfId="52" applyNumberFormat="1" applyFont="1" applyFill="1" applyBorder="1" applyAlignment="1">
      <alignment horizontal="center" vertical="center"/>
      <protection/>
    </xf>
    <xf numFmtId="3" fontId="4" fillId="0" borderId="21" xfId="52" applyNumberFormat="1" applyFont="1" applyFill="1" applyBorder="1" applyAlignment="1">
      <alignment horizontal="center" vertical="center"/>
      <protection/>
    </xf>
    <xf numFmtId="3" fontId="4" fillId="0" borderId="20" xfId="52" applyNumberFormat="1" applyFont="1" applyFill="1" applyBorder="1" applyAlignment="1">
      <alignment horizontal="center" vertical="center"/>
      <protection/>
    </xf>
    <xf numFmtId="3" fontId="4" fillId="0" borderId="23" xfId="52" applyNumberFormat="1" applyFont="1" applyFill="1" applyBorder="1" applyAlignment="1">
      <alignment horizontal="center" vertical="center"/>
      <protection/>
    </xf>
    <xf numFmtId="3" fontId="11" fillId="0" borderId="10" xfId="52" applyNumberFormat="1" applyFont="1" applyFill="1" applyBorder="1" applyAlignment="1">
      <alignment horizontal="center" vertical="center"/>
      <protection/>
    </xf>
    <xf numFmtId="3" fontId="11" fillId="0" borderId="22" xfId="52" applyNumberFormat="1" applyFont="1" applyFill="1" applyBorder="1" applyAlignment="1">
      <alignment horizontal="center" vertical="center"/>
      <protection/>
    </xf>
    <xf numFmtId="3" fontId="5" fillId="0" borderId="10" xfId="52" applyNumberFormat="1" applyFont="1" applyFill="1" applyBorder="1" applyAlignment="1">
      <alignment horizontal="center" vertical="center" wrapText="1"/>
      <protection/>
    </xf>
    <xf numFmtId="3" fontId="5" fillId="0" borderId="22" xfId="52" applyNumberFormat="1" applyFont="1" applyFill="1" applyBorder="1" applyAlignment="1">
      <alignment horizontal="center" vertical="center" wrapText="1"/>
      <protection/>
    </xf>
    <xf numFmtId="3" fontId="4" fillId="0" borderId="10" xfId="52" applyNumberFormat="1" applyFont="1" applyFill="1" applyBorder="1" applyAlignment="1">
      <alignment horizontal="center" vertical="center" wrapText="1"/>
      <protection/>
    </xf>
    <xf numFmtId="3" fontId="4" fillId="0" borderId="22" xfId="52" applyNumberFormat="1" applyFont="1" applyFill="1" applyBorder="1" applyAlignment="1">
      <alignment horizontal="center" vertical="center" wrapText="1"/>
      <protection/>
    </xf>
    <xf numFmtId="3" fontId="5" fillId="0" borderId="10" xfId="52" applyNumberFormat="1" applyFont="1" applyFill="1" applyBorder="1" applyAlignment="1">
      <alignment horizontal="center" vertical="center"/>
      <protection/>
    </xf>
    <xf numFmtId="3" fontId="5" fillId="0" borderId="22" xfId="52" applyNumberFormat="1" applyFont="1" applyFill="1" applyBorder="1" applyAlignment="1">
      <alignment horizontal="center" vertical="center"/>
      <protection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/>
    </xf>
    <xf numFmtId="49" fontId="5" fillId="0" borderId="17" xfId="0" applyNumberFormat="1" applyFont="1" applyFill="1" applyBorder="1" applyAlignment="1">
      <alignment horizontal="center"/>
    </xf>
    <xf numFmtId="1" fontId="5" fillId="0" borderId="21" xfId="0" applyNumberFormat="1" applyFont="1" applyFill="1" applyBorder="1" applyAlignment="1">
      <alignment horizontal="center" vertical="center"/>
    </xf>
    <xf numFmtId="1" fontId="5" fillId="0" borderId="22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/>
    </xf>
    <xf numFmtId="3" fontId="5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3" fontId="5" fillId="0" borderId="24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wrapText="1"/>
    </xf>
    <xf numFmtId="186" fontId="11" fillId="0" borderId="12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22" xfId="0" applyNumberFormat="1" applyFont="1" applyFill="1" applyBorder="1" applyAlignment="1">
      <alignment horizontal="center" vertical="center"/>
    </xf>
    <xf numFmtId="1" fontId="12" fillId="0" borderId="22" xfId="0" applyNumberFormat="1" applyFont="1" applyFill="1" applyBorder="1" applyAlignment="1">
      <alignment horizontal="center" vertical="center"/>
    </xf>
    <xf numFmtId="1" fontId="11" fillId="0" borderId="21" xfId="0" applyNumberFormat="1" applyFont="1" applyFill="1" applyBorder="1" applyAlignment="1">
      <alignment horizontal="center" vertical="center"/>
    </xf>
    <xf numFmtId="3" fontId="4" fillId="0" borderId="20" xfId="52" applyNumberFormat="1" applyFont="1" applyFill="1" applyBorder="1" applyAlignment="1">
      <alignment horizontal="center" vertical="center" wrapText="1"/>
      <protection/>
    </xf>
    <xf numFmtId="3" fontId="4" fillId="0" borderId="23" xfId="52" applyNumberFormat="1" applyFont="1" applyFill="1" applyBorder="1" applyAlignment="1">
      <alignment horizontal="center" vertical="center" wrapText="1"/>
      <protection/>
    </xf>
    <xf numFmtId="1" fontId="11" fillId="0" borderId="22" xfId="0" applyNumberFormat="1" applyFont="1" applyFill="1" applyBorder="1" applyAlignment="1">
      <alignment horizontal="center" vertical="center"/>
    </xf>
    <xf numFmtId="1" fontId="5" fillId="0" borderId="24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186" fontId="11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left" wrapText="1"/>
    </xf>
    <xf numFmtId="0" fontId="5" fillId="33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52" applyFont="1" applyFill="1" applyBorder="1" applyAlignment="1">
      <alignment horizontal="center" vertical="center" wrapText="1"/>
      <protection/>
    </xf>
    <xf numFmtId="1" fontId="0" fillId="0" borderId="0" xfId="0" applyNumberFormat="1" applyAlignment="1">
      <alignment/>
    </xf>
    <xf numFmtId="1" fontId="12" fillId="34" borderId="10" xfId="0" applyNumberFormat="1" applyFont="1" applyFill="1" applyBorder="1" applyAlignment="1">
      <alignment horizontal="center" vertical="center"/>
    </xf>
    <xf numFmtId="4" fontId="4" fillId="33" borderId="27" xfId="0" applyNumberFormat="1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/>
    </xf>
    <xf numFmtId="1" fontId="5" fillId="34" borderId="10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0" fillId="34" borderId="0" xfId="0" applyFill="1" applyAlignment="1">
      <alignment/>
    </xf>
    <xf numFmtId="3" fontId="0" fillId="0" borderId="0" xfId="0" applyNumberFormat="1" applyFill="1" applyAlignment="1">
      <alignment/>
    </xf>
    <xf numFmtId="0" fontId="4" fillId="34" borderId="0" xfId="0" applyFont="1" applyFill="1" applyAlignment="1">
      <alignment/>
    </xf>
    <xf numFmtId="0" fontId="1" fillId="34" borderId="0" xfId="0" applyFont="1" applyFill="1" applyAlignment="1">
      <alignment/>
    </xf>
    <xf numFmtId="175" fontId="1" fillId="34" borderId="0" xfId="0" applyNumberFormat="1" applyFont="1" applyFill="1" applyAlignment="1">
      <alignment/>
    </xf>
    <xf numFmtId="0" fontId="4" fillId="33" borderId="27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4" fillId="34" borderId="10" xfId="52" applyFont="1" applyFill="1" applyBorder="1" applyAlignment="1">
      <alignment horizontal="center" vertical="center" wrapText="1"/>
      <protection/>
    </xf>
    <xf numFmtId="3" fontId="56" fillId="0" borderId="10" xfId="0" applyNumberFormat="1" applyFont="1" applyFill="1" applyBorder="1" applyAlignment="1">
      <alignment horizontal="center" vertical="center"/>
    </xf>
    <xf numFmtId="3" fontId="57" fillId="34" borderId="10" xfId="0" applyNumberFormat="1" applyFont="1" applyFill="1" applyBorder="1" applyAlignment="1">
      <alignment horizontal="center" vertical="center"/>
    </xf>
    <xf numFmtId="3" fontId="4" fillId="34" borderId="0" xfId="0" applyNumberFormat="1" applyFont="1" applyFill="1" applyBorder="1" applyAlignment="1">
      <alignment horizontal="center" wrapText="1"/>
    </xf>
    <xf numFmtId="3" fontId="13" fillId="33" borderId="0" xfId="0" applyNumberFormat="1" applyFont="1" applyFill="1" applyBorder="1" applyAlignment="1">
      <alignment horizontal="center"/>
    </xf>
    <xf numFmtId="3" fontId="14" fillId="33" borderId="0" xfId="0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 wrapText="1"/>
    </xf>
    <xf numFmtId="49" fontId="58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left" wrapText="1"/>
    </xf>
    <xf numFmtId="49" fontId="59" fillId="0" borderId="10" xfId="0" applyNumberFormat="1" applyFont="1" applyFill="1" applyBorder="1" applyAlignment="1">
      <alignment horizontal="center" wrapText="1"/>
    </xf>
    <xf numFmtId="3" fontId="58" fillId="34" borderId="10" xfId="0" applyNumberFormat="1" applyFont="1" applyFill="1" applyBorder="1" applyAlignment="1">
      <alignment/>
    </xf>
    <xf numFmtId="194" fontId="60" fillId="34" borderId="10" xfId="0" applyNumberFormat="1" applyFont="1" applyFill="1" applyBorder="1" applyAlignment="1">
      <alignment horizontal="center" wrapText="1"/>
    </xf>
    <xf numFmtId="194" fontId="60" fillId="0" borderId="10" xfId="0" applyNumberFormat="1" applyFont="1" applyFill="1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center" vertical="center"/>
    </xf>
    <xf numFmtId="3" fontId="5" fillId="34" borderId="10" xfId="52" applyNumberFormat="1" applyFont="1" applyFill="1" applyBorder="1" applyAlignment="1">
      <alignment horizontal="center" vertical="center"/>
      <protection/>
    </xf>
    <xf numFmtId="3" fontId="5" fillId="0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1" fontId="4" fillId="34" borderId="10" xfId="0" applyNumberFormat="1" applyFont="1" applyFill="1" applyBorder="1" applyAlignment="1">
      <alignment horizontal="center" vertical="center"/>
    </xf>
    <xf numFmtId="1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1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left" wrapText="1"/>
    </xf>
    <xf numFmtId="49" fontId="5" fillId="34" borderId="10" xfId="0" applyNumberFormat="1" applyFont="1" applyFill="1" applyBorder="1" applyAlignment="1">
      <alignment horizontal="center" wrapText="1"/>
    </xf>
    <xf numFmtId="4" fontId="0" fillId="34" borderId="0" xfId="0" applyNumberFormat="1" applyFill="1" applyAlignment="1">
      <alignment/>
    </xf>
    <xf numFmtId="0" fontId="12" fillId="34" borderId="10" xfId="0" applyFont="1" applyFill="1" applyBorder="1" applyAlignment="1">
      <alignment horizontal="left" wrapText="1"/>
    </xf>
    <xf numFmtId="49" fontId="12" fillId="34" borderId="10" xfId="0" applyNumberFormat="1" applyFont="1" applyFill="1" applyBorder="1" applyAlignment="1">
      <alignment horizontal="center" wrapText="1"/>
    </xf>
    <xf numFmtId="0" fontId="12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 wrapText="1"/>
    </xf>
    <xf numFmtId="49" fontId="4" fillId="34" borderId="10" xfId="0" applyNumberFormat="1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2" fontId="0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1" fontId="11" fillId="34" borderId="10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/>
    </xf>
    <xf numFmtId="4" fontId="8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wrapText="1"/>
    </xf>
    <xf numFmtId="0" fontId="3" fillId="34" borderId="29" xfId="0" applyFont="1" applyFill="1" applyBorder="1" applyAlignment="1">
      <alignment/>
    </xf>
    <xf numFmtId="0" fontId="11" fillId="34" borderId="10" xfId="0" applyFont="1" applyFill="1" applyBorder="1" applyAlignment="1">
      <alignment horizontal="left" wrapText="1"/>
    </xf>
    <xf numFmtId="49" fontId="11" fillId="34" borderId="10" xfId="0" applyNumberFormat="1" applyFont="1" applyFill="1" applyBorder="1" applyAlignment="1">
      <alignment horizontal="center" wrapText="1"/>
    </xf>
    <xf numFmtId="0" fontId="11" fillId="34" borderId="10" xfId="0" applyFont="1" applyFill="1" applyBorder="1" applyAlignment="1">
      <alignment horizontal="center"/>
    </xf>
    <xf numFmtId="3" fontId="4" fillId="34" borderId="10" xfId="52" applyNumberFormat="1" applyFont="1" applyFill="1" applyBorder="1" applyAlignment="1">
      <alignment horizontal="center" vertical="center"/>
      <protection/>
    </xf>
    <xf numFmtId="0" fontId="4" fillId="34" borderId="10" xfId="0" applyFont="1" applyFill="1" applyBorder="1" applyAlignment="1">
      <alignment horizontal="left"/>
    </xf>
    <xf numFmtId="0" fontId="12" fillId="34" borderId="10" xfId="0" applyFont="1" applyFill="1" applyBorder="1" applyAlignment="1">
      <alignment horizontal="left"/>
    </xf>
    <xf numFmtId="2" fontId="0" fillId="34" borderId="0" xfId="0" applyNumberFormat="1" applyFill="1" applyAlignment="1">
      <alignment/>
    </xf>
    <xf numFmtId="0" fontId="5" fillId="34" borderId="10" xfId="0" applyFont="1" applyFill="1" applyBorder="1" applyAlignment="1">
      <alignment horizontal="left"/>
    </xf>
    <xf numFmtId="3" fontId="5" fillId="34" borderId="10" xfId="52" applyNumberFormat="1" applyFont="1" applyFill="1" applyBorder="1" applyAlignment="1">
      <alignment horizontal="center" vertical="center" wrapText="1"/>
      <protection/>
    </xf>
    <xf numFmtId="3" fontId="4" fillId="34" borderId="10" xfId="52" applyNumberFormat="1" applyFont="1" applyFill="1" applyBorder="1" applyAlignment="1">
      <alignment horizontal="center" vertical="center" wrapText="1"/>
      <protection/>
    </xf>
    <xf numFmtId="3" fontId="0" fillId="34" borderId="0" xfId="0" applyNumberFormat="1" applyFill="1" applyAlignment="1">
      <alignment/>
    </xf>
    <xf numFmtId="0" fontId="0" fillId="34" borderId="0" xfId="0" applyFill="1" applyBorder="1" applyAlignment="1">
      <alignment/>
    </xf>
    <xf numFmtId="0" fontId="12" fillId="34" borderId="10" xfId="0" applyFont="1" applyFill="1" applyBorder="1" applyAlignment="1">
      <alignment horizont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/>
    </xf>
    <xf numFmtId="3" fontId="4" fillId="34" borderId="10" xfId="0" applyNumberFormat="1" applyFont="1" applyFill="1" applyBorder="1" applyAlignment="1">
      <alignment horizontal="center" vertical="center"/>
    </xf>
    <xf numFmtId="1" fontId="5" fillId="34" borderId="10" xfId="0" applyNumberFormat="1" applyFont="1" applyFill="1" applyBorder="1" applyAlignment="1">
      <alignment horizontal="center"/>
    </xf>
    <xf numFmtId="194" fontId="61" fillId="0" borderId="10" xfId="0" applyNumberFormat="1" applyFont="1" applyFill="1" applyBorder="1" applyAlignment="1">
      <alignment horizontal="center" wrapText="1"/>
    </xf>
    <xf numFmtId="3" fontId="61" fillId="34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 wrapText="1"/>
    </xf>
    <xf numFmtId="49" fontId="4" fillId="34" borderId="10" xfId="0" applyNumberFormat="1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1" fontId="4" fillId="34" borderId="10" xfId="0" applyNumberFormat="1" applyFont="1" applyFill="1" applyBorder="1" applyAlignment="1">
      <alignment horizontal="center"/>
    </xf>
    <xf numFmtId="3" fontId="4" fillId="34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1" fontId="12" fillId="34" borderId="10" xfId="0" applyNumberFormat="1" applyFont="1" applyFill="1" applyBorder="1" applyAlignment="1">
      <alignment horizontal="center"/>
    </xf>
    <xf numFmtId="3" fontId="12" fillId="34" borderId="10" xfId="0" applyNumberFormat="1" applyFont="1" applyFill="1" applyBorder="1" applyAlignment="1">
      <alignment horizontal="center"/>
    </xf>
    <xf numFmtId="4" fontId="12" fillId="34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1" fontId="4" fillId="34" borderId="10" xfId="0" applyNumberFormat="1" applyFont="1" applyFill="1" applyBorder="1" applyAlignment="1">
      <alignment horizontal="center" vertical="center"/>
    </xf>
    <xf numFmtId="1" fontId="5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wrapText="1"/>
    </xf>
    <xf numFmtId="0" fontId="3" fillId="34" borderId="0" xfId="0" applyFont="1" applyFill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1" fontId="4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/>
    </xf>
    <xf numFmtId="1" fontId="8" fillId="34" borderId="10" xfId="0" applyNumberFormat="1" applyFont="1" applyFill="1" applyBorder="1" applyAlignment="1">
      <alignment horizontal="center" vertical="center"/>
    </xf>
    <xf numFmtId="3" fontId="59" fillId="34" borderId="10" xfId="0" applyNumberFormat="1" applyFont="1" applyFill="1" applyBorder="1" applyAlignment="1">
      <alignment/>
    </xf>
    <xf numFmtId="3" fontId="5" fillId="34" borderId="10" xfId="0" applyNumberFormat="1" applyFont="1" applyFill="1" applyBorder="1" applyAlignment="1">
      <alignment horizontal="center"/>
    </xf>
    <xf numFmtId="1" fontId="0" fillId="34" borderId="10" xfId="0" applyNumberFormat="1" applyFont="1" applyFill="1" applyBorder="1" applyAlignment="1">
      <alignment horizontal="center"/>
    </xf>
    <xf numFmtId="3" fontId="0" fillId="34" borderId="10" xfId="0" applyNumberFormat="1" applyFont="1" applyFill="1" applyBorder="1" applyAlignment="1">
      <alignment horizontal="center"/>
    </xf>
    <xf numFmtId="4" fontId="0" fillId="34" borderId="10" xfId="0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left"/>
    </xf>
    <xf numFmtId="0" fontId="6" fillId="34" borderId="0" xfId="0" applyFont="1" applyFill="1" applyAlignment="1">
      <alignment/>
    </xf>
    <xf numFmtId="0" fontId="4" fillId="34" borderId="10" xfId="0" applyFont="1" applyFill="1" applyBorder="1" applyAlignment="1">
      <alignment wrapText="1"/>
    </xf>
    <xf numFmtId="0" fontId="5" fillId="34" borderId="0" xfId="0" applyFont="1" applyFill="1" applyBorder="1" applyAlignment="1">
      <alignment horizontal="left"/>
    </xf>
    <xf numFmtId="4" fontId="5" fillId="34" borderId="0" xfId="0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center" wrapText="1"/>
    </xf>
    <xf numFmtId="0" fontId="5" fillId="34" borderId="0" xfId="0" applyFont="1" applyFill="1" applyBorder="1" applyAlignment="1">
      <alignment horizontal="center" wrapText="1"/>
    </xf>
    <xf numFmtId="3" fontId="5" fillId="34" borderId="0" xfId="0" applyNumberFormat="1" applyFont="1" applyFill="1" applyBorder="1" applyAlignment="1">
      <alignment horizontal="center" wrapText="1"/>
    </xf>
    <xf numFmtId="1" fontId="4" fillId="34" borderId="0" xfId="0" applyNumberFormat="1" applyFont="1" applyFill="1" applyAlignment="1">
      <alignment/>
    </xf>
    <xf numFmtId="49" fontId="4" fillId="34" borderId="0" xfId="0" applyNumberFormat="1" applyFont="1" applyFill="1" applyBorder="1" applyAlignment="1">
      <alignment wrapText="1"/>
    </xf>
    <xf numFmtId="0" fontId="4" fillId="34" borderId="0" xfId="0" applyFont="1" applyFill="1" applyBorder="1" applyAlignment="1">
      <alignment wrapText="1"/>
    </xf>
    <xf numFmtId="0" fontId="5" fillId="34" borderId="0" xfId="0" applyFont="1" applyFill="1" applyAlignment="1">
      <alignment/>
    </xf>
    <xf numFmtId="0" fontId="4" fillId="34" borderId="12" xfId="0" applyFont="1" applyFill="1" applyBorder="1" applyAlignment="1">
      <alignment horizontal="center" wrapText="1"/>
    </xf>
    <xf numFmtId="0" fontId="4" fillId="34" borderId="0" xfId="0" applyFont="1" applyFill="1" applyBorder="1" applyAlignment="1">
      <alignment horizontal="center"/>
    </xf>
    <xf numFmtId="3" fontId="5" fillId="34" borderId="0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0" fontId="4" fillId="34" borderId="27" xfId="0" applyFont="1" applyFill="1" applyBorder="1" applyAlignment="1">
      <alignment horizontal="center" wrapText="1"/>
    </xf>
    <xf numFmtId="0" fontId="4" fillId="34" borderId="28" xfId="0" applyFont="1" applyFill="1" applyBorder="1" applyAlignment="1">
      <alignment horizontal="center" wrapText="1"/>
    </xf>
    <xf numFmtId="0" fontId="4" fillId="34" borderId="11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/>
    </xf>
    <xf numFmtId="49" fontId="4" fillId="34" borderId="27" xfId="0" applyNumberFormat="1" applyFont="1" applyFill="1" applyBorder="1" applyAlignment="1">
      <alignment horizontal="center"/>
    </xf>
    <xf numFmtId="49" fontId="4" fillId="34" borderId="28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5" fillId="34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0" xfId="0" applyFont="1" applyFill="1" applyBorder="1" applyAlignment="1">
      <alignment/>
    </xf>
    <xf numFmtId="49" fontId="0" fillId="34" borderId="0" xfId="0" applyNumberFormat="1" applyFill="1" applyBorder="1" applyAlignment="1">
      <alignment horizontal="center" wrapText="1"/>
    </xf>
    <xf numFmtId="0" fontId="0" fillId="34" borderId="0" xfId="0" applyFill="1" applyBorder="1" applyAlignment="1">
      <alignment horizontal="left"/>
    </xf>
    <xf numFmtId="0" fontId="0" fillId="34" borderId="0" xfId="0" applyFont="1" applyFill="1" applyAlignment="1">
      <alignment/>
    </xf>
    <xf numFmtId="0" fontId="4" fillId="34" borderId="11" xfId="0" applyFont="1" applyFill="1" applyBorder="1" applyAlignment="1">
      <alignment wrapText="1"/>
    </xf>
    <xf numFmtId="1" fontId="4" fillId="34" borderId="10" xfId="0" applyNumberFormat="1" applyFont="1" applyFill="1" applyBorder="1" applyAlignment="1">
      <alignment horizontal="center" wrapText="1"/>
    </xf>
    <xf numFmtId="2" fontId="3" fillId="34" borderId="0" xfId="0" applyNumberFormat="1" applyFont="1" applyFill="1" applyAlignment="1">
      <alignment/>
    </xf>
    <xf numFmtId="0" fontId="62" fillId="34" borderId="0" xfId="0" applyFont="1" applyFill="1" applyAlignment="1">
      <alignment/>
    </xf>
    <xf numFmtId="10" fontId="1" fillId="34" borderId="0" xfId="0" applyNumberFormat="1" applyFont="1" applyFill="1" applyAlignment="1">
      <alignment/>
    </xf>
    <xf numFmtId="0" fontId="0" fillId="34" borderId="0" xfId="0" applyFill="1" applyAlignment="1">
      <alignment horizontal="left"/>
    </xf>
    <xf numFmtId="1" fontId="5" fillId="34" borderId="0" xfId="0" applyNumberFormat="1" applyFont="1" applyFill="1" applyBorder="1" applyAlignment="1">
      <alignment horizontal="center"/>
    </xf>
    <xf numFmtId="4" fontId="4" fillId="34" borderId="0" xfId="0" applyNumberFormat="1" applyFont="1" applyFill="1" applyBorder="1" applyAlignment="1">
      <alignment horizontal="center"/>
    </xf>
    <xf numFmtId="3" fontId="1" fillId="34" borderId="0" xfId="0" applyNumberFormat="1" applyFont="1" applyFill="1" applyAlignment="1">
      <alignment/>
    </xf>
    <xf numFmtId="0" fontId="7" fillId="34" borderId="0" xfId="0" applyFont="1" applyFill="1" applyAlignment="1">
      <alignment/>
    </xf>
    <xf numFmtId="0" fontId="3" fillId="34" borderId="0" xfId="0" applyFont="1" applyFill="1" applyAlignment="1">
      <alignment/>
    </xf>
    <xf numFmtId="4" fontId="5" fillId="34" borderId="0" xfId="0" applyNumberFormat="1" applyFont="1" applyFill="1" applyBorder="1" applyAlignment="1">
      <alignment horizontal="center" wrapText="1"/>
    </xf>
    <xf numFmtId="0" fontId="4" fillId="34" borderId="0" xfId="0" applyFont="1" applyFill="1" applyBorder="1" applyAlignment="1">
      <alignment horizontal="left" wrapText="1"/>
    </xf>
    <xf numFmtId="49" fontId="4" fillId="34" borderId="0" xfId="0" applyNumberFormat="1" applyFont="1" applyFill="1" applyBorder="1" applyAlignment="1">
      <alignment horizontal="center" wrapText="1"/>
    </xf>
    <xf numFmtId="1" fontId="4" fillId="34" borderId="0" xfId="0" applyNumberFormat="1" applyFont="1" applyFill="1" applyBorder="1" applyAlignment="1">
      <alignment horizontal="center" wrapText="1"/>
    </xf>
    <xf numFmtId="3" fontId="5" fillId="34" borderId="0" xfId="0" applyNumberFormat="1" applyFont="1" applyFill="1" applyBorder="1" applyAlignment="1">
      <alignment horizontal="center" vertical="center" wrapText="1"/>
    </xf>
    <xf numFmtId="4" fontId="3" fillId="34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 horizontal="center" vertical="center" wrapText="1"/>
    </xf>
    <xf numFmtId="1" fontId="4" fillId="34" borderId="0" xfId="0" applyNumberFormat="1" applyFont="1" applyFill="1" applyBorder="1" applyAlignment="1">
      <alignment horizontal="center" vertical="center" wrapText="1"/>
    </xf>
    <xf numFmtId="4" fontId="4" fillId="34" borderId="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/>
    </xf>
    <xf numFmtId="0" fontId="5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 horizontal="center" wrapText="1"/>
    </xf>
    <xf numFmtId="0" fontId="0" fillId="34" borderId="0" xfId="0" applyFill="1" applyAlignment="1">
      <alignment horizontal="center"/>
    </xf>
    <xf numFmtId="0" fontId="4" fillId="34" borderId="10" xfId="0" applyFont="1" applyFill="1" applyBorder="1" applyAlignment="1">
      <alignment wrapText="1"/>
    </xf>
    <xf numFmtId="0" fontId="5" fillId="34" borderId="0" xfId="0" applyFont="1" applyFill="1" applyBorder="1" applyAlignment="1">
      <alignment wrapText="1"/>
    </xf>
    <xf numFmtId="0" fontId="10" fillId="34" borderId="0" xfId="0" applyFont="1" applyFill="1" applyBorder="1" applyAlignment="1">
      <alignment horizontal="center" wrapText="1"/>
    </xf>
    <xf numFmtId="0" fontId="10" fillId="34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49" fontId="4" fillId="34" borderId="10" xfId="0" applyNumberFormat="1" applyFont="1" applyFill="1" applyBorder="1" applyAlignment="1">
      <alignment horizontal="center" wrapText="1"/>
    </xf>
    <xf numFmtId="1" fontId="4" fillId="34" borderId="10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4" fillId="0" borderId="10" xfId="0" applyNumberFormat="1" applyFont="1" applyFill="1" applyBorder="1" applyAlignment="1">
      <alignment horizontal="left"/>
    </xf>
    <xf numFmtId="1" fontId="4" fillId="0" borderId="10" xfId="0" applyNumberFormat="1" applyFont="1" applyFill="1" applyBorder="1" applyAlignment="1">
      <alignment horizontal="left"/>
    </xf>
    <xf numFmtId="49" fontId="57" fillId="0" borderId="10" xfId="0" applyNumberFormat="1" applyFont="1" applyFill="1" applyBorder="1" applyAlignment="1">
      <alignment horizontal="left" wrapText="1"/>
    </xf>
    <xf numFmtId="1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/>
    </xf>
    <xf numFmtId="1" fontId="4" fillId="34" borderId="10" xfId="0" applyNumberFormat="1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horizontal="left"/>
    </xf>
    <xf numFmtId="1" fontId="5" fillId="34" borderId="10" xfId="0" applyNumberFormat="1" applyFont="1" applyFill="1" applyBorder="1" applyAlignment="1">
      <alignment horizontal="left"/>
    </xf>
    <xf numFmtId="0" fontId="5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left" vertical="center"/>
    </xf>
    <xf numFmtId="49" fontId="4" fillId="34" borderId="10" xfId="0" applyNumberFormat="1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4" fillId="34" borderId="27" xfId="0" applyFont="1" applyFill="1" applyBorder="1" applyAlignment="1">
      <alignment horizontal="center" wrapText="1"/>
    </xf>
    <xf numFmtId="0" fontId="5" fillId="34" borderId="28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0" fontId="4" fillId="0" borderId="31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49" fontId="4" fillId="0" borderId="31" xfId="0" applyNumberFormat="1" applyFont="1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49" fontId="4" fillId="0" borderId="31" xfId="0" applyNumberFormat="1" applyFont="1" applyBorder="1" applyAlignment="1">
      <alignment horizontal="left"/>
    </xf>
    <xf numFmtId="0" fontId="0" fillId="0" borderId="31" xfId="0" applyBorder="1" applyAlignment="1">
      <alignment/>
    </xf>
    <xf numFmtId="0" fontId="4" fillId="0" borderId="31" xfId="0" applyFont="1" applyFill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Fill="1" applyAlignment="1">
      <alignment horizontal="center" vertical="center"/>
    </xf>
    <xf numFmtId="0" fontId="6" fillId="0" borderId="0" xfId="0" applyFont="1" applyAlignment="1">
      <alignment/>
    </xf>
    <xf numFmtId="49" fontId="5" fillId="0" borderId="10" xfId="0" applyNumberFormat="1" applyFont="1" applyBorder="1" applyAlignment="1">
      <alignment horizontal="center" wrapText="1"/>
    </xf>
    <xf numFmtId="0" fontId="4" fillId="0" borderId="31" xfId="0" applyFont="1" applyFill="1" applyBorder="1" applyAlignment="1">
      <alignment horizontal="center" vertical="center"/>
    </xf>
    <xf numFmtId="0" fontId="0" fillId="0" borderId="31" xfId="0" applyBorder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/>
    </xf>
    <xf numFmtId="0" fontId="0" fillId="0" borderId="32" xfId="0" applyBorder="1" applyAlignment="1">
      <alignment/>
    </xf>
    <xf numFmtId="0" fontId="0" fillId="0" borderId="30" xfId="0" applyBorder="1" applyAlignment="1">
      <alignment/>
    </xf>
    <xf numFmtId="0" fontId="8" fillId="0" borderId="33" xfId="0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33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33" xfId="0" applyFont="1" applyBorder="1" applyAlignment="1">
      <alignment horizontal="center" vertical="top"/>
    </xf>
    <xf numFmtId="0" fontId="4" fillId="0" borderId="31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4" fillId="0" borderId="34" xfId="0" applyFont="1" applyFill="1" applyBorder="1" applyAlignment="1">
      <alignment horizontal="center" wrapText="1"/>
    </xf>
    <xf numFmtId="0" fontId="4" fillId="0" borderId="33" xfId="0" applyFont="1" applyFill="1" applyBorder="1" applyAlignment="1">
      <alignment horizontal="center" wrapText="1"/>
    </xf>
    <xf numFmtId="0" fontId="4" fillId="0" borderId="35" xfId="0" applyFont="1" applyFill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4" fillId="0" borderId="12" xfId="0" applyFont="1" applyFill="1" applyBorder="1" applyAlignment="1">
      <alignment horizontal="left" wrapText="1"/>
    </xf>
    <xf numFmtId="0" fontId="0" fillId="0" borderId="32" xfId="0" applyBorder="1" applyAlignment="1">
      <alignment wrapText="1"/>
    </xf>
    <xf numFmtId="0" fontId="0" fillId="0" borderId="30" xfId="0" applyBorder="1" applyAlignment="1">
      <alignment wrapText="1"/>
    </xf>
    <xf numFmtId="0" fontId="4" fillId="0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8" xfId="0" applyBorder="1" applyAlignment="1">
      <alignment/>
    </xf>
    <xf numFmtId="0" fontId="0" fillId="0" borderId="11" xfId="0" applyBorder="1" applyAlignment="1">
      <alignment/>
    </xf>
    <xf numFmtId="0" fontId="4" fillId="0" borderId="34" xfId="0" applyFont="1" applyFill="1" applyBorder="1" applyAlignment="1">
      <alignment horizontal="left" wrapText="1"/>
    </xf>
    <xf numFmtId="0" fontId="4" fillId="0" borderId="33" xfId="0" applyFont="1" applyFill="1" applyBorder="1" applyAlignment="1">
      <alignment horizontal="left" wrapText="1"/>
    </xf>
    <xf numFmtId="0" fontId="4" fillId="0" borderId="35" xfId="0" applyFont="1" applyFill="1" applyBorder="1" applyAlignment="1">
      <alignment horizontal="left" wrapText="1"/>
    </xf>
    <xf numFmtId="0" fontId="4" fillId="0" borderId="36" xfId="0" applyFont="1" applyFill="1" applyBorder="1" applyAlignment="1">
      <alignment horizontal="left" wrapText="1"/>
    </xf>
    <xf numFmtId="0" fontId="4" fillId="0" borderId="31" xfId="0" applyFont="1" applyFill="1" applyBorder="1" applyAlignment="1">
      <alignment horizontal="left" wrapText="1"/>
    </xf>
    <xf numFmtId="0" fontId="4" fillId="0" borderId="37" xfId="0" applyFont="1" applyFill="1" applyBorder="1" applyAlignment="1">
      <alignment horizontal="left" wrapText="1"/>
    </xf>
    <xf numFmtId="0" fontId="4" fillId="0" borderId="32" xfId="0" applyFont="1" applyFill="1" applyBorder="1" applyAlignment="1">
      <alignment horizontal="left" wrapText="1"/>
    </xf>
    <xf numFmtId="0" fontId="4" fillId="0" borderId="30" xfId="0" applyFont="1" applyFill="1" applyBorder="1" applyAlignment="1">
      <alignment horizontal="left" wrapText="1"/>
    </xf>
    <xf numFmtId="0" fontId="4" fillId="0" borderId="27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2" fillId="0" borderId="0" xfId="52" applyFont="1" applyFill="1" applyAlignment="1">
      <alignment horizontal="center"/>
      <protection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0" fontId="0" fillId="0" borderId="35" xfId="0" applyBorder="1" applyAlignment="1">
      <alignment wrapText="1"/>
    </xf>
    <xf numFmtId="49" fontId="4" fillId="0" borderId="33" xfId="0" applyNumberFormat="1" applyFont="1" applyFill="1" applyBorder="1" applyAlignment="1">
      <alignment horizontal="center" wrapText="1"/>
    </xf>
    <xf numFmtId="0" fontId="0" fillId="0" borderId="35" xfId="0" applyBorder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5" fillId="34" borderId="0" xfId="0" applyFont="1" applyFill="1" applyAlignment="1">
      <alignment horizontal="center"/>
    </xf>
    <xf numFmtId="0" fontId="4" fillId="34" borderId="27" xfId="0" applyFont="1" applyFill="1" applyBorder="1" applyAlignment="1">
      <alignment horizontal="left" wrapText="1"/>
    </xf>
    <xf numFmtId="0" fontId="4" fillId="34" borderId="28" xfId="0" applyFont="1" applyFill="1" applyBorder="1" applyAlignment="1">
      <alignment horizontal="left" wrapText="1"/>
    </xf>
    <xf numFmtId="0" fontId="4" fillId="34" borderId="11" xfId="0" applyFont="1" applyFill="1" applyBorder="1" applyAlignment="1">
      <alignment horizontal="left" wrapText="1"/>
    </xf>
    <xf numFmtId="49" fontId="4" fillId="34" borderId="27" xfId="0" applyNumberFormat="1" applyFont="1" applyFill="1" applyBorder="1" applyAlignment="1">
      <alignment horizontal="center" wrapText="1"/>
    </xf>
    <xf numFmtId="49" fontId="4" fillId="34" borderId="11" xfId="0" applyNumberFormat="1" applyFont="1" applyFill="1" applyBorder="1" applyAlignment="1">
      <alignment horizontal="center" wrapText="1"/>
    </xf>
    <xf numFmtId="2" fontId="4" fillId="34" borderId="27" xfId="0" applyNumberFormat="1" applyFont="1" applyFill="1" applyBorder="1" applyAlignment="1">
      <alignment horizontal="center" wrapText="1"/>
    </xf>
    <xf numFmtId="2" fontId="4" fillId="34" borderId="28" xfId="0" applyNumberFormat="1" applyFont="1" applyFill="1" applyBorder="1" applyAlignment="1">
      <alignment horizontal="center" wrapText="1"/>
    </xf>
    <xf numFmtId="2" fontId="4" fillId="34" borderId="11" xfId="0" applyNumberFormat="1" applyFont="1" applyFill="1" applyBorder="1" applyAlignment="1">
      <alignment horizontal="center" wrapText="1"/>
    </xf>
    <xf numFmtId="0" fontId="5" fillId="34" borderId="27" xfId="0" applyFont="1" applyFill="1" applyBorder="1" applyAlignment="1">
      <alignment horizontal="center" wrapText="1"/>
    </xf>
    <xf numFmtId="0" fontId="5" fillId="34" borderId="28" xfId="0" applyFont="1" applyFill="1" applyBorder="1" applyAlignment="1">
      <alignment horizontal="center" wrapText="1"/>
    </xf>
    <xf numFmtId="4" fontId="5" fillId="34" borderId="28" xfId="0" applyNumberFormat="1" applyFont="1" applyFill="1" applyBorder="1" applyAlignment="1">
      <alignment horizontal="center" wrapText="1"/>
    </xf>
    <xf numFmtId="4" fontId="5" fillId="34" borderId="11" xfId="0" applyNumberFormat="1" applyFont="1" applyFill="1" applyBorder="1" applyAlignment="1">
      <alignment horizontal="center" wrapText="1"/>
    </xf>
    <xf numFmtId="0" fontId="4" fillId="34" borderId="27" xfId="0" applyFont="1" applyFill="1" applyBorder="1" applyAlignment="1">
      <alignment horizontal="center" wrapText="1"/>
    </xf>
    <xf numFmtId="0" fontId="4" fillId="34" borderId="28" xfId="0" applyFont="1" applyFill="1" applyBorder="1" applyAlignment="1">
      <alignment horizontal="center" wrapText="1"/>
    </xf>
    <xf numFmtId="0" fontId="4" fillId="34" borderId="11" xfId="0" applyFont="1" applyFill="1" applyBorder="1" applyAlignment="1">
      <alignment horizontal="center" wrapText="1"/>
    </xf>
    <xf numFmtId="1" fontId="4" fillId="34" borderId="27" xfId="0" applyNumberFormat="1" applyFont="1" applyFill="1" applyBorder="1" applyAlignment="1">
      <alignment horizontal="center" wrapText="1"/>
    </xf>
    <xf numFmtId="1" fontId="4" fillId="34" borderId="11" xfId="0" applyNumberFormat="1" applyFont="1" applyFill="1" applyBorder="1" applyAlignment="1">
      <alignment horizontal="center" wrapText="1"/>
    </xf>
    <xf numFmtId="3" fontId="5" fillId="34" borderId="27" xfId="0" applyNumberFormat="1" applyFont="1" applyFill="1" applyBorder="1" applyAlignment="1">
      <alignment horizontal="center" vertical="center" wrapText="1"/>
    </xf>
    <xf numFmtId="3" fontId="5" fillId="34" borderId="28" xfId="0" applyNumberFormat="1" applyFont="1" applyFill="1" applyBorder="1" applyAlignment="1">
      <alignment horizontal="center" vertical="center" wrapText="1"/>
    </xf>
    <xf numFmtId="3" fontId="5" fillId="34" borderId="11" xfId="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wrapText="1"/>
    </xf>
    <xf numFmtId="4" fontId="4" fillId="34" borderId="27" xfId="0" applyNumberFormat="1" applyFont="1" applyFill="1" applyBorder="1" applyAlignment="1">
      <alignment horizontal="center" wrapText="1"/>
    </xf>
    <xf numFmtId="4" fontId="4" fillId="34" borderId="28" xfId="0" applyNumberFormat="1" applyFont="1" applyFill="1" applyBorder="1" applyAlignment="1">
      <alignment horizontal="center" wrapText="1"/>
    </xf>
    <xf numFmtId="4" fontId="4" fillId="34" borderId="11" xfId="0" applyNumberFormat="1" applyFont="1" applyFill="1" applyBorder="1" applyAlignment="1">
      <alignment horizontal="center" wrapText="1"/>
    </xf>
    <xf numFmtId="3" fontId="5" fillId="34" borderId="10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wrapText="1"/>
    </xf>
    <xf numFmtId="0" fontId="4" fillId="34" borderId="27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2" fontId="4" fillId="34" borderId="27" xfId="0" applyNumberFormat="1" applyFont="1" applyFill="1" applyBorder="1" applyAlignment="1">
      <alignment horizontal="center" vertical="center"/>
    </xf>
    <xf numFmtId="2" fontId="4" fillId="34" borderId="11" xfId="0" applyNumberFormat="1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left" wrapText="1"/>
    </xf>
    <xf numFmtId="0" fontId="5" fillId="34" borderId="28" xfId="0" applyFont="1" applyFill="1" applyBorder="1" applyAlignment="1">
      <alignment horizontal="left" wrapText="1"/>
    </xf>
    <xf numFmtId="0" fontId="5" fillId="34" borderId="11" xfId="0" applyFont="1" applyFill="1" applyBorder="1" applyAlignment="1">
      <alignment horizontal="left" wrapText="1"/>
    </xf>
    <xf numFmtId="3" fontId="4" fillId="34" borderId="10" xfId="0" applyNumberFormat="1" applyFont="1" applyFill="1" applyBorder="1" applyAlignment="1">
      <alignment horizontal="center" vertical="center" wrapText="1"/>
    </xf>
    <xf numFmtId="49" fontId="4" fillId="34" borderId="27" xfId="0" applyNumberFormat="1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3" fontId="4" fillId="34" borderId="27" xfId="0" applyNumberFormat="1" applyFont="1" applyFill="1" applyBorder="1" applyAlignment="1">
      <alignment horizontal="center" vertical="center" wrapText="1"/>
    </xf>
    <xf numFmtId="3" fontId="4" fillId="34" borderId="28" xfId="0" applyNumberFormat="1" applyFont="1" applyFill="1" applyBorder="1" applyAlignment="1">
      <alignment horizontal="center" vertical="center" wrapText="1"/>
    </xf>
    <xf numFmtId="3" fontId="4" fillId="34" borderId="11" xfId="0" applyNumberFormat="1" applyFont="1" applyFill="1" applyBorder="1" applyAlignment="1">
      <alignment horizontal="center" vertical="center" wrapText="1"/>
    </xf>
    <xf numFmtId="49" fontId="4" fillId="34" borderId="27" xfId="0" applyNumberFormat="1" applyFont="1" applyFill="1" applyBorder="1" applyAlignment="1">
      <alignment horizontal="center"/>
    </xf>
    <xf numFmtId="49" fontId="4" fillId="34" borderId="28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2" fontId="4" fillId="34" borderId="28" xfId="0" applyNumberFormat="1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left"/>
    </xf>
    <xf numFmtId="0" fontId="5" fillId="34" borderId="28" xfId="0" applyFont="1" applyFill="1" applyBorder="1" applyAlignment="1">
      <alignment horizontal="left"/>
    </xf>
    <xf numFmtId="0" fontId="5" fillId="34" borderId="11" xfId="0" applyFont="1" applyFill="1" applyBorder="1" applyAlignment="1">
      <alignment horizontal="left"/>
    </xf>
    <xf numFmtId="0" fontId="5" fillId="34" borderId="27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4" fontId="5" fillId="34" borderId="27" xfId="0" applyNumberFormat="1" applyFont="1" applyFill="1" applyBorder="1" applyAlignment="1">
      <alignment horizontal="center"/>
    </xf>
    <xf numFmtId="4" fontId="5" fillId="34" borderId="28" xfId="0" applyNumberFormat="1" applyFont="1" applyFill="1" applyBorder="1" applyAlignment="1">
      <alignment horizontal="center"/>
    </xf>
    <xf numFmtId="4" fontId="5" fillId="34" borderId="11" xfId="0" applyNumberFormat="1" applyFont="1" applyFill="1" applyBorder="1" applyAlignment="1">
      <alignment horizontal="center"/>
    </xf>
    <xf numFmtId="0" fontId="3" fillId="34" borderId="31" xfId="0" applyFont="1" applyFill="1" applyBorder="1" applyAlignment="1">
      <alignment horizontal="center"/>
    </xf>
    <xf numFmtId="0" fontId="4" fillId="34" borderId="0" xfId="0" applyFont="1" applyFill="1" applyAlignment="1">
      <alignment horizontal="left" wrapText="1"/>
    </xf>
    <xf numFmtId="0" fontId="0" fillId="34" borderId="0" xfId="0" applyFill="1" applyAlignment="1">
      <alignment horizontal="center"/>
    </xf>
    <xf numFmtId="0" fontId="3" fillId="34" borderId="0" xfId="0" applyFont="1" applyFill="1" applyAlignment="1">
      <alignment horizontal="center"/>
    </xf>
    <xf numFmtId="3" fontId="4" fillId="34" borderId="27" xfId="0" applyNumberFormat="1" applyFont="1" applyFill="1" applyBorder="1" applyAlignment="1">
      <alignment horizontal="center" wrapText="1"/>
    </xf>
    <xf numFmtId="3" fontId="4" fillId="34" borderId="28" xfId="0" applyNumberFormat="1" applyFont="1" applyFill="1" applyBorder="1" applyAlignment="1">
      <alignment horizontal="center" wrapText="1"/>
    </xf>
    <xf numFmtId="3" fontId="4" fillId="34" borderId="11" xfId="0" applyNumberFormat="1" applyFont="1" applyFill="1" applyBorder="1" applyAlignment="1">
      <alignment horizontal="center" wrapText="1"/>
    </xf>
    <xf numFmtId="0" fontId="3" fillId="34" borderId="28" xfId="0" applyFont="1" applyFill="1" applyBorder="1" applyAlignment="1">
      <alignment horizontal="center"/>
    </xf>
    <xf numFmtId="0" fontId="8" fillId="34" borderId="27" xfId="0" applyFont="1" applyFill="1" applyBorder="1" applyAlignment="1">
      <alignment horizontal="left"/>
    </xf>
    <xf numFmtId="0" fontId="8" fillId="34" borderId="28" xfId="0" applyFont="1" applyFill="1" applyBorder="1" applyAlignment="1">
      <alignment horizontal="left"/>
    </xf>
    <xf numFmtId="0" fontId="8" fillId="34" borderId="11" xfId="0" applyFont="1" applyFill="1" applyBorder="1" applyAlignment="1">
      <alignment horizontal="left"/>
    </xf>
    <xf numFmtId="1" fontId="4" fillId="34" borderId="27" xfId="0" applyNumberFormat="1" applyFont="1" applyFill="1" applyBorder="1" applyAlignment="1">
      <alignment horizontal="center" vertical="center" wrapText="1"/>
    </xf>
    <xf numFmtId="1" fontId="4" fillId="34" borderId="28" xfId="0" applyNumberFormat="1" applyFont="1" applyFill="1" applyBorder="1" applyAlignment="1">
      <alignment horizontal="center" vertical="center" wrapText="1"/>
    </xf>
    <xf numFmtId="1" fontId="4" fillId="34" borderId="11" xfId="0" applyNumberFormat="1" applyFont="1" applyFill="1" applyBorder="1" applyAlignment="1">
      <alignment horizontal="center" vertical="center" wrapText="1"/>
    </xf>
    <xf numFmtId="2" fontId="4" fillId="34" borderId="27" xfId="0" applyNumberFormat="1" applyFont="1" applyFill="1" applyBorder="1" applyAlignment="1">
      <alignment horizontal="center" vertical="center" wrapText="1"/>
    </xf>
    <xf numFmtId="2" fontId="4" fillId="34" borderId="28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3" fontId="0" fillId="0" borderId="0" xfId="0" applyNumberFormat="1" applyFill="1" applyAlignment="1">
      <alignment horizontal="center"/>
    </xf>
    <xf numFmtId="3" fontId="3" fillId="34" borderId="0" xfId="0" applyNumberFormat="1" applyFont="1" applyFill="1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0" fontId="4" fillId="34" borderId="28" xfId="0" applyFont="1" applyFill="1" applyBorder="1" applyAlignment="1">
      <alignment horizontal="center" vertical="center" wrapText="1"/>
    </xf>
    <xf numFmtId="4" fontId="3" fillId="34" borderId="0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 wrapText="1"/>
    </xf>
    <xf numFmtId="1" fontId="4" fillId="34" borderId="28" xfId="0" applyNumberFormat="1" applyFont="1" applyFill="1" applyBorder="1" applyAlignment="1">
      <alignment horizontal="center" wrapText="1"/>
    </xf>
    <xf numFmtId="3" fontId="5" fillId="34" borderId="28" xfId="0" applyNumberFormat="1" applyFont="1" applyFill="1" applyBorder="1" applyAlignment="1">
      <alignment horizontal="center" wrapText="1"/>
    </xf>
    <xf numFmtId="3" fontId="5" fillId="34" borderId="11" xfId="0" applyNumberFormat="1" applyFont="1" applyFill="1" applyBorder="1" applyAlignment="1">
      <alignment horizontal="center" wrapText="1"/>
    </xf>
    <xf numFmtId="1" fontId="5" fillId="34" borderId="27" xfId="0" applyNumberFormat="1" applyFont="1" applyFill="1" applyBorder="1" applyAlignment="1">
      <alignment horizontal="center"/>
    </xf>
    <xf numFmtId="1" fontId="5" fillId="34" borderId="28" xfId="0" applyNumberFormat="1" applyFont="1" applyFill="1" applyBorder="1" applyAlignment="1">
      <alignment horizontal="center"/>
    </xf>
    <xf numFmtId="1" fontId="5" fillId="34" borderId="11" xfId="0" applyNumberFormat="1" applyFont="1" applyFill="1" applyBorder="1" applyAlignment="1">
      <alignment horizontal="center"/>
    </xf>
    <xf numFmtId="1" fontId="4" fillId="34" borderId="10" xfId="0" applyNumberFormat="1" applyFont="1" applyFill="1" applyBorder="1" applyAlignment="1">
      <alignment horizontal="center" wrapText="1"/>
    </xf>
    <xf numFmtId="0" fontId="4" fillId="34" borderId="27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1" fontId="4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 horizontal="left" wrapText="1"/>
    </xf>
    <xf numFmtId="4" fontId="4" fillId="33" borderId="27" xfId="0" applyNumberFormat="1" applyFont="1" applyFill="1" applyBorder="1" applyAlignment="1">
      <alignment horizontal="center" vertical="center" wrapText="1"/>
    </xf>
    <xf numFmtId="4" fontId="4" fillId="33" borderId="28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5" fillId="35" borderId="0" xfId="0" applyFont="1" applyFill="1" applyAlignment="1">
      <alignment horizontal="center"/>
    </xf>
    <xf numFmtId="3" fontId="5" fillId="0" borderId="27" xfId="0" applyNumberFormat="1" applyFont="1" applyFill="1" applyBorder="1" applyAlignment="1">
      <alignment horizontal="center"/>
    </xf>
    <xf numFmtId="3" fontId="5" fillId="0" borderId="28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10" xfId="0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left" vertical="center" wrapText="1"/>
    </xf>
    <xf numFmtId="0" fontId="4" fillId="34" borderId="28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1" fontId="4" fillId="34" borderId="12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left" vertical="top" wrapText="1"/>
    </xf>
    <xf numFmtId="0" fontId="4" fillId="34" borderId="28" xfId="0" applyFont="1" applyFill="1" applyBorder="1" applyAlignment="1">
      <alignment horizontal="left" vertical="top" wrapText="1"/>
    </xf>
    <xf numFmtId="0" fontId="4" fillId="34" borderId="11" xfId="0" applyFont="1" applyFill="1" applyBorder="1" applyAlignment="1">
      <alignment horizontal="left" vertical="top" wrapText="1"/>
    </xf>
    <xf numFmtId="3" fontId="5" fillId="34" borderId="27" xfId="0" applyNumberFormat="1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/>
    </xf>
    <xf numFmtId="49" fontId="4" fillId="34" borderId="28" xfId="0" applyNumberFormat="1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 wrapText="1"/>
    </xf>
    <xf numFmtId="4" fontId="4" fillId="34" borderId="27" xfId="0" applyNumberFormat="1" applyFont="1" applyFill="1" applyBorder="1" applyAlignment="1">
      <alignment horizontal="center" vertical="center" wrapText="1"/>
    </xf>
    <xf numFmtId="4" fontId="4" fillId="34" borderId="28" xfId="0" applyNumberFormat="1" applyFont="1" applyFill="1" applyBorder="1" applyAlignment="1">
      <alignment horizontal="center" vertical="center" wrapText="1"/>
    </xf>
    <xf numFmtId="4" fontId="4" fillId="34" borderId="11" xfId="0" applyNumberFormat="1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vertical="center"/>
    </xf>
    <xf numFmtId="3" fontId="5" fillId="34" borderId="27" xfId="0" applyNumberFormat="1" applyFont="1" applyFill="1" applyBorder="1" applyAlignment="1">
      <alignment horizontal="center"/>
    </xf>
    <xf numFmtId="3" fontId="5" fillId="34" borderId="28" xfId="0" applyNumberFormat="1" applyFont="1" applyFill="1" applyBorder="1" applyAlignment="1">
      <alignment horizontal="center"/>
    </xf>
    <xf numFmtId="3" fontId="5" fillId="34" borderId="11" xfId="0" applyNumberFormat="1" applyFont="1" applyFill="1" applyBorder="1" applyAlignment="1">
      <alignment horizontal="center"/>
    </xf>
    <xf numFmtId="0" fontId="4" fillId="34" borderId="27" xfId="0" applyFont="1" applyFill="1" applyBorder="1" applyAlignment="1">
      <alignment horizontal="right" wrapText="1"/>
    </xf>
    <xf numFmtId="0" fontId="4" fillId="34" borderId="28" xfId="0" applyFont="1" applyFill="1" applyBorder="1" applyAlignment="1">
      <alignment horizontal="right" wrapText="1"/>
    </xf>
    <xf numFmtId="0" fontId="4" fillId="34" borderId="11" xfId="0" applyFont="1" applyFill="1" applyBorder="1" applyAlignment="1">
      <alignment horizontal="right" wrapText="1"/>
    </xf>
    <xf numFmtId="3" fontId="5" fillId="34" borderId="10" xfId="0" applyNumberFormat="1" applyFont="1" applyFill="1" applyBorder="1" applyAlignment="1">
      <alignment horizontal="center" wrapText="1"/>
    </xf>
    <xf numFmtId="3" fontId="57" fillId="34" borderId="27" xfId="0" applyNumberFormat="1" applyFont="1" applyFill="1" applyBorder="1" applyAlignment="1">
      <alignment horizontal="center" vertical="center" wrapText="1"/>
    </xf>
    <xf numFmtId="3" fontId="57" fillId="34" borderId="28" xfId="0" applyNumberFormat="1" applyFont="1" applyFill="1" applyBorder="1" applyAlignment="1">
      <alignment horizontal="center" vertical="center" wrapText="1"/>
    </xf>
    <xf numFmtId="3" fontId="57" fillId="34" borderId="11" xfId="0" applyNumberFormat="1" applyFont="1" applyFill="1" applyBorder="1" applyAlignment="1">
      <alignment horizontal="center" vertical="center" wrapText="1"/>
    </xf>
    <xf numFmtId="1" fontId="4" fillId="34" borderId="27" xfId="0" applyNumberFormat="1" applyFont="1" applyFill="1" applyBorder="1" applyAlignment="1">
      <alignment horizontal="center" vertical="center"/>
    </xf>
    <xf numFmtId="1" fontId="4" fillId="34" borderId="28" xfId="0" applyNumberFormat="1" applyFont="1" applyFill="1" applyBorder="1" applyAlignment="1">
      <alignment horizontal="center" vertical="center"/>
    </xf>
    <xf numFmtId="1" fontId="4" fillId="34" borderId="11" xfId="0" applyNumberFormat="1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left" wrapText="1"/>
    </xf>
    <xf numFmtId="0" fontId="8" fillId="34" borderId="28" xfId="0" applyFont="1" applyFill="1" applyBorder="1" applyAlignment="1">
      <alignment horizontal="left" wrapText="1"/>
    </xf>
    <xf numFmtId="0" fontId="8" fillId="34" borderId="11" xfId="0" applyFont="1" applyFill="1" applyBorder="1" applyAlignment="1">
      <alignment horizontal="left" wrapText="1"/>
    </xf>
    <xf numFmtId="3" fontId="3" fillId="33" borderId="0" xfId="0" applyNumberFormat="1" applyFont="1" applyFill="1" applyBorder="1" applyAlignment="1">
      <alignment horizontal="center"/>
    </xf>
    <xf numFmtId="3" fontId="4" fillId="0" borderId="27" xfId="0" applyNumberFormat="1" applyFont="1" applyFill="1" applyBorder="1" applyAlignment="1">
      <alignment horizontal="center" vertical="center" wrapText="1"/>
    </xf>
    <xf numFmtId="3" fontId="4" fillId="0" borderId="28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0" fillId="34" borderId="28" xfId="0" applyFill="1" applyBorder="1" applyAlignment="1">
      <alignment horizontal="left"/>
    </xf>
    <xf numFmtId="0" fontId="0" fillId="34" borderId="11" xfId="0" applyFill="1" applyBorder="1" applyAlignment="1">
      <alignment horizontal="left"/>
    </xf>
    <xf numFmtId="0" fontId="4" fillId="0" borderId="0" xfId="0" applyFont="1" applyFill="1" applyAlignment="1">
      <alignment horizontal="left" vertical="top" wrapText="1"/>
    </xf>
    <xf numFmtId="3" fontId="5" fillId="0" borderId="27" xfId="0" applyNumberFormat="1" applyFont="1" applyFill="1" applyBorder="1" applyAlignment="1">
      <alignment horizontal="center" vertical="center" wrapText="1"/>
    </xf>
    <xf numFmtId="3" fontId="5" fillId="0" borderId="28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1" fontId="5" fillId="0" borderId="27" xfId="0" applyNumberFormat="1" applyFont="1" applyFill="1" applyBorder="1" applyAlignment="1">
      <alignment horizontal="center"/>
    </xf>
    <xf numFmtId="1" fontId="5" fillId="0" borderId="28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2" fontId="4" fillId="0" borderId="27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5" fillId="0" borderId="28" xfId="0" applyNumberFormat="1" applyFont="1" applyFill="1" applyBorder="1" applyAlignment="1">
      <alignment horizontal="center" wrapText="1"/>
    </xf>
    <xf numFmtId="3" fontId="5" fillId="0" borderId="11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/>
    </xf>
    <xf numFmtId="0" fontId="3" fillId="35" borderId="0" xfId="0" applyFont="1" applyFill="1" applyAlignment="1">
      <alignment horizontal="center"/>
    </xf>
    <xf numFmtId="4" fontId="5" fillId="0" borderId="27" xfId="0" applyNumberFormat="1" applyFont="1" applyFill="1" applyBorder="1" applyAlignment="1">
      <alignment horizontal="center"/>
    </xf>
    <xf numFmtId="4" fontId="5" fillId="0" borderId="28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0" fontId="5" fillId="33" borderId="27" xfId="0" applyFont="1" applyFill="1" applyBorder="1" applyAlignment="1">
      <alignment horizontal="left" wrapText="1"/>
    </xf>
    <xf numFmtId="0" fontId="5" fillId="33" borderId="28" xfId="0" applyFont="1" applyFill="1" applyBorder="1" applyAlignment="1">
      <alignment horizontal="left" wrapText="1"/>
    </xf>
    <xf numFmtId="0" fontId="5" fillId="33" borderId="11" xfId="0" applyFont="1" applyFill="1" applyBorder="1" applyAlignment="1">
      <alignment horizontal="left" wrapText="1"/>
    </xf>
    <xf numFmtId="3" fontId="5" fillId="0" borderId="10" xfId="0" applyNumberFormat="1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.сад №1201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R207"/>
  <sheetViews>
    <sheetView tabSelected="1" view="pageBreakPreview" zoomScale="60" workbookViewId="0" topLeftCell="A130">
      <selection activeCell="A176" sqref="A176"/>
    </sheetView>
  </sheetViews>
  <sheetFormatPr defaultColWidth="9.00390625" defaultRowHeight="12.75" outlineLevelRow="1"/>
  <cols>
    <col min="1" max="1" width="38.00390625" style="5" customWidth="1"/>
    <col min="2" max="2" width="6.25390625" style="197" customWidth="1"/>
    <col min="3" max="3" width="6.875" style="197" customWidth="1"/>
    <col min="4" max="4" width="11.25390625" style="197" customWidth="1"/>
    <col min="5" max="5" width="13.375" style="197" customWidth="1"/>
    <col min="6" max="6" width="7.00390625" style="197" customWidth="1"/>
    <col min="7" max="7" width="9.875" style="197" customWidth="1"/>
    <col min="8" max="8" width="12.625" style="197" customWidth="1"/>
    <col min="9" max="9" width="9.00390625" style="122" customWidth="1"/>
    <col min="10" max="10" width="10.00390625" style="131" customWidth="1"/>
    <col min="11" max="11" width="13.00390625" style="131" customWidth="1"/>
    <col min="12" max="12" width="8.375" style="131" customWidth="1"/>
    <col min="13" max="13" width="11.75390625" style="0" bestFit="1" customWidth="1"/>
    <col min="14" max="14" width="12.00390625" style="0" customWidth="1"/>
    <col min="15" max="15" width="8.375" style="0" customWidth="1"/>
    <col min="16" max="16" width="9.375" style="0" customWidth="1"/>
  </cols>
  <sheetData>
    <row r="1" spans="11:15" ht="12.75">
      <c r="K1" s="428"/>
      <c r="L1" s="428" t="s">
        <v>453</v>
      </c>
      <c r="M1" s="429"/>
      <c r="N1" s="429"/>
      <c r="O1" s="429"/>
    </row>
    <row r="2" spans="11:16" ht="43.5" customHeight="1">
      <c r="K2" s="442" t="s">
        <v>454</v>
      </c>
      <c r="L2" s="443"/>
      <c r="M2" s="443"/>
      <c r="N2" s="443"/>
      <c r="O2" s="443"/>
      <c r="P2" s="406"/>
    </row>
    <row r="3" ht="12" customHeight="1"/>
    <row r="4" spans="1:13" ht="12.75">
      <c r="A4" s="50"/>
      <c r="B4" s="50"/>
      <c r="C4" s="50"/>
      <c r="D4" s="50"/>
      <c r="E4" s="50"/>
      <c r="F4" s="50"/>
      <c r="G4" s="50"/>
      <c r="H4" s="50"/>
      <c r="M4" t="s">
        <v>455</v>
      </c>
    </row>
    <row r="5" spans="1:8" ht="12.75">
      <c r="A5" s="50"/>
      <c r="B5" s="50"/>
      <c r="C5" s="50"/>
      <c r="D5" s="50"/>
      <c r="E5" s="50"/>
      <c r="F5" s="50"/>
      <c r="G5" s="50"/>
      <c r="H5" s="50"/>
    </row>
    <row r="6" spans="1:16" ht="12.75">
      <c r="A6" s="50"/>
      <c r="B6" s="50"/>
      <c r="C6" s="50"/>
      <c r="D6" s="50"/>
      <c r="E6" s="50"/>
      <c r="F6" s="50"/>
      <c r="G6" s="50"/>
      <c r="H6" s="50"/>
      <c r="J6" s="141"/>
      <c r="K6" s="431" t="s">
        <v>457</v>
      </c>
      <c r="L6" s="432"/>
      <c r="M6" s="432"/>
      <c r="N6" s="432"/>
      <c r="O6" s="432"/>
      <c r="P6" s="427"/>
    </row>
    <row r="7" spans="1:16" ht="12.75">
      <c r="A7" s="50"/>
      <c r="B7" s="50"/>
      <c r="C7" s="50"/>
      <c r="D7" s="50"/>
      <c r="E7" s="50"/>
      <c r="F7" s="50"/>
      <c r="G7" s="50"/>
      <c r="H7" s="50"/>
      <c r="J7" s="141"/>
      <c r="K7" s="440" t="s">
        <v>469</v>
      </c>
      <c r="L7" s="441"/>
      <c r="M7" s="441"/>
      <c r="N7" s="441"/>
      <c r="O7" s="441"/>
      <c r="P7" s="405"/>
    </row>
    <row r="8" spans="1:16" ht="12.75">
      <c r="A8" s="50"/>
      <c r="B8" s="50"/>
      <c r="C8" s="50"/>
      <c r="D8" s="50"/>
      <c r="E8" s="50"/>
      <c r="F8" s="50"/>
      <c r="G8" s="50"/>
      <c r="H8" s="50"/>
      <c r="J8" s="141"/>
      <c r="P8" s="405"/>
    </row>
    <row r="9" spans="1:16" ht="12.75">
      <c r="A9" s="50"/>
      <c r="B9" s="50"/>
      <c r="C9" s="50"/>
      <c r="D9" s="50"/>
      <c r="E9" s="50"/>
      <c r="F9" s="50"/>
      <c r="G9" s="50"/>
      <c r="H9" s="50"/>
      <c r="J9" s="141"/>
      <c r="K9" s="431" t="s">
        <v>85</v>
      </c>
      <c r="L9" s="432"/>
      <c r="M9" s="432"/>
      <c r="N9" s="432"/>
      <c r="O9" s="432"/>
      <c r="P9" s="405"/>
    </row>
    <row r="10" spans="1:16" ht="12.75">
      <c r="A10" s="50"/>
      <c r="B10" s="50"/>
      <c r="C10" s="50"/>
      <c r="D10" s="50"/>
      <c r="E10" s="50"/>
      <c r="F10" s="50"/>
      <c r="G10" s="50"/>
      <c r="H10" s="50"/>
      <c r="J10" s="141"/>
      <c r="K10" s="440" t="s">
        <v>470</v>
      </c>
      <c r="L10" s="444"/>
      <c r="M10" s="444"/>
      <c r="N10" s="444"/>
      <c r="O10" s="444"/>
      <c r="P10" s="405"/>
    </row>
    <row r="11" spans="1:16" ht="12.75">
      <c r="A11" s="50"/>
      <c r="B11" s="50"/>
      <c r="C11" s="50"/>
      <c r="D11" s="50"/>
      <c r="E11" s="50"/>
      <c r="F11" s="50"/>
      <c r="G11" s="50"/>
      <c r="H11" s="50"/>
      <c r="J11" s="141"/>
      <c r="P11" s="405"/>
    </row>
    <row r="12" spans="1:16" ht="12.75">
      <c r="A12" s="50"/>
      <c r="B12" s="50"/>
      <c r="C12" s="50"/>
      <c r="D12" s="50"/>
      <c r="E12" s="50"/>
      <c r="F12" s="50"/>
      <c r="G12" s="50"/>
      <c r="H12" s="50"/>
      <c r="J12" s="141"/>
      <c r="K12" s="431"/>
      <c r="L12" s="431"/>
      <c r="N12" s="432" t="s">
        <v>471</v>
      </c>
      <c r="O12" s="432"/>
      <c r="P12" s="405"/>
    </row>
    <row r="13" spans="1:16" ht="12.75">
      <c r="A13" s="50"/>
      <c r="B13" s="50"/>
      <c r="C13" s="50"/>
      <c r="D13" s="50"/>
      <c r="E13" s="50"/>
      <c r="F13" s="50"/>
      <c r="G13" s="50"/>
      <c r="H13" s="50"/>
      <c r="J13" s="141"/>
      <c r="K13" s="428" t="s">
        <v>466</v>
      </c>
      <c r="N13" s="429" t="s">
        <v>472</v>
      </c>
      <c r="O13" s="429"/>
      <c r="P13" s="405"/>
    </row>
    <row r="14" spans="1:16" ht="12.75">
      <c r="A14" s="50"/>
      <c r="B14" s="50"/>
      <c r="C14" s="50"/>
      <c r="D14" s="50"/>
      <c r="E14" s="50"/>
      <c r="F14" s="50"/>
      <c r="G14" s="50"/>
      <c r="H14" s="50"/>
      <c r="J14" s="141"/>
      <c r="K14" s="428"/>
      <c r="N14" s="429"/>
      <c r="O14" s="429"/>
      <c r="P14" s="405"/>
    </row>
    <row r="15" spans="1:16" ht="12.75">
      <c r="A15" s="50"/>
      <c r="B15" s="50"/>
      <c r="C15" s="50"/>
      <c r="D15" s="50"/>
      <c r="E15" s="50"/>
      <c r="F15" s="50"/>
      <c r="G15" s="50"/>
      <c r="H15" s="50"/>
      <c r="J15" s="141"/>
      <c r="K15" s="428"/>
      <c r="N15" s="429"/>
      <c r="O15" s="429"/>
      <c r="P15" s="405"/>
    </row>
    <row r="16" spans="1:16" ht="12.75">
      <c r="A16" s="50"/>
      <c r="B16" s="50"/>
      <c r="C16" s="50"/>
      <c r="D16" s="50"/>
      <c r="E16" s="50"/>
      <c r="F16" s="50"/>
      <c r="G16" s="50"/>
      <c r="H16" s="50"/>
      <c r="J16" s="141"/>
      <c r="P16" s="405"/>
    </row>
    <row r="17" spans="1:16" ht="12.75">
      <c r="A17" s="50"/>
      <c r="B17" s="50"/>
      <c r="C17" s="50"/>
      <c r="D17" s="50"/>
      <c r="E17" s="50"/>
      <c r="F17" s="50"/>
      <c r="G17" s="50"/>
      <c r="H17" s="50"/>
      <c r="J17" s="141"/>
      <c r="O17" s="437" t="s">
        <v>480</v>
      </c>
      <c r="P17" s="405"/>
    </row>
    <row r="18" spans="1:16" ht="12.75">
      <c r="A18" s="50"/>
      <c r="B18" s="50"/>
      <c r="C18" s="50"/>
      <c r="D18" s="50"/>
      <c r="E18" s="50"/>
      <c r="F18" s="50"/>
      <c r="G18" s="50"/>
      <c r="H18" s="435"/>
      <c r="I18" s="435"/>
      <c r="J18" s="141"/>
      <c r="M18" s="379"/>
      <c r="N18" s="380"/>
      <c r="O18" s="438"/>
      <c r="P18" s="141"/>
    </row>
    <row r="19" spans="1:16" ht="12.75">
      <c r="A19" s="61"/>
      <c r="B19" s="50"/>
      <c r="C19" s="50"/>
      <c r="D19" s="50"/>
      <c r="E19" s="50"/>
      <c r="F19" s="50"/>
      <c r="G19" s="50"/>
      <c r="H19" s="379"/>
      <c r="I19" s="379"/>
      <c r="J19" s="448"/>
      <c r="M19" s="435"/>
      <c r="N19" s="436"/>
      <c r="O19" s="439"/>
      <c r="P19" s="448"/>
    </row>
    <row r="20" spans="1:16" ht="12.75">
      <c r="A20" s="433" t="s">
        <v>478</v>
      </c>
      <c r="B20" s="433"/>
      <c r="C20" s="433"/>
      <c r="D20" s="433"/>
      <c r="E20" s="433"/>
      <c r="F20" s="433"/>
      <c r="G20" s="433"/>
      <c r="H20" s="434"/>
      <c r="I20" s="379"/>
      <c r="J20" s="448"/>
      <c r="M20" s="379" t="s">
        <v>3</v>
      </c>
      <c r="N20" s="380"/>
      <c r="O20" s="132">
        <v>501012</v>
      </c>
      <c r="P20" s="448"/>
    </row>
    <row r="21" spans="1:16" ht="12.75">
      <c r="A21" s="433" t="s">
        <v>479</v>
      </c>
      <c r="B21" s="433"/>
      <c r="C21" s="433"/>
      <c r="D21" s="433"/>
      <c r="E21" s="433"/>
      <c r="F21" s="433"/>
      <c r="G21" s="433"/>
      <c r="H21" s="434"/>
      <c r="I21" s="407"/>
      <c r="J21" s="451"/>
      <c r="M21" s="435" t="s">
        <v>4</v>
      </c>
      <c r="N21" s="436"/>
      <c r="O21" s="132"/>
      <c r="P21" s="451"/>
    </row>
    <row r="22" spans="1:16" ht="12.75">
      <c r="A22" s="479" t="s">
        <v>477</v>
      </c>
      <c r="B22" s="479"/>
      <c r="C22" s="479"/>
      <c r="D22" s="479"/>
      <c r="E22" s="479"/>
      <c r="F22" s="479"/>
      <c r="G22" s="479"/>
      <c r="H22" s="435"/>
      <c r="I22" s="435"/>
      <c r="J22" s="141"/>
      <c r="M22" s="435" t="s">
        <v>5</v>
      </c>
      <c r="N22" s="436"/>
      <c r="O22" s="132"/>
      <c r="P22" s="141"/>
    </row>
    <row r="23" spans="1:16" ht="12.75" customHeight="1">
      <c r="A23" s="50" t="s">
        <v>73</v>
      </c>
      <c r="B23" s="480" t="s">
        <v>473</v>
      </c>
      <c r="C23" s="480"/>
      <c r="D23" s="480"/>
      <c r="E23" s="480"/>
      <c r="F23" s="480"/>
      <c r="G23" s="480"/>
      <c r="H23" s="449"/>
      <c r="I23" s="449"/>
      <c r="J23" s="141"/>
      <c r="M23" s="449" t="s">
        <v>6</v>
      </c>
      <c r="N23" s="450"/>
      <c r="O23" s="132"/>
      <c r="P23" s="141"/>
    </row>
    <row r="24" spans="1:16" ht="12.75" customHeight="1">
      <c r="A24" s="63" t="s">
        <v>11</v>
      </c>
      <c r="B24" s="478" t="s">
        <v>474</v>
      </c>
      <c r="C24" s="478"/>
      <c r="D24" s="478"/>
      <c r="E24" s="478"/>
      <c r="F24" s="478"/>
      <c r="G24" s="478"/>
      <c r="H24" s="449"/>
      <c r="I24" s="449"/>
      <c r="J24" s="141"/>
      <c r="M24" s="449" t="s">
        <v>6</v>
      </c>
      <c r="N24" s="450"/>
      <c r="O24" s="132"/>
      <c r="P24" s="141"/>
    </row>
    <row r="25" spans="1:16" ht="12.75" customHeight="1">
      <c r="A25" s="63" t="s">
        <v>0</v>
      </c>
      <c r="B25" s="478" t="s">
        <v>474</v>
      </c>
      <c r="C25" s="478"/>
      <c r="D25" s="478"/>
      <c r="E25" s="478"/>
      <c r="F25" s="478"/>
      <c r="G25" s="478"/>
      <c r="H25" s="435"/>
      <c r="I25" s="435"/>
      <c r="J25" s="141"/>
      <c r="M25" s="435" t="s">
        <v>7</v>
      </c>
      <c r="N25" s="436"/>
      <c r="O25" s="132"/>
      <c r="P25" s="141"/>
    </row>
    <row r="26" spans="1:16" ht="12.75">
      <c r="A26" s="50" t="s">
        <v>1</v>
      </c>
      <c r="B26" s="481" t="s">
        <v>475</v>
      </c>
      <c r="C26" s="434"/>
      <c r="D26" s="434"/>
      <c r="E26" s="434"/>
      <c r="F26" s="434"/>
      <c r="G26" s="434"/>
      <c r="H26" s="434"/>
      <c r="I26" s="434"/>
      <c r="J26" s="434"/>
      <c r="K26" s="434"/>
      <c r="M26" s="435" t="s">
        <v>8</v>
      </c>
      <c r="N26" s="436"/>
      <c r="O26" s="132"/>
      <c r="P26" s="141"/>
    </row>
    <row r="27" spans="1:16" ht="12.75">
      <c r="A27" s="50" t="s">
        <v>2</v>
      </c>
      <c r="B27" s="485" t="s">
        <v>476</v>
      </c>
      <c r="C27" s="485"/>
      <c r="D27" s="485"/>
      <c r="E27" s="485"/>
      <c r="F27" s="485"/>
      <c r="G27" s="485"/>
      <c r="H27" s="435"/>
      <c r="I27" s="435"/>
      <c r="J27" s="448"/>
      <c r="M27" s="435" t="s">
        <v>9</v>
      </c>
      <c r="N27" s="436"/>
      <c r="O27" s="132">
        <v>383</v>
      </c>
      <c r="P27" s="448"/>
    </row>
    <row r="28" spans="1:16" ht="12.75">
      <c r="A28" s="50"/>
      <c r="B28" s="50"/>
      <c r="C28" s="50"/>
      <c r="D28" s="50"/>
      <c r="E28" s="50"/>
      <c r="F28" s="50"/>
      <c r="G28" s="50"/>
      <c r="H28" s="435"/>
      <c r="I28" s="435"/>
      <c r="J28" s="448"/>
      <c r="M28" s="379" t="s">
        <v>10</v>
      </c>
      <c r="N28" s="380"/>
      <c r="O28" s="132"/>
      <c r="P28" s="448"/>
    </row>
    <row r="29" spans="1:16" ht="12.75">
      <c r="A29" s="50"/>
      <c r="B29" s="50"/>
      <c r="C29" s="50"/>
      <c r="D29" s="50"/>
      <c r="E29" s="50"/>
      <c r="F29" s="50"/>
      <c r="G29" s="50"/>
      <c r="H29" s="435"/>
      <c r="I29" s="435"/>
      <c r="J29" s="141"/>
      <c r="M29" s="379"/>
      <c r="N29" s="379"/>
      <c r="O29" s="141"/>
      <c r="P29" s="141"/>
    </row>
    <row r="30" spans="1:10" ht="12.75">
      <c r="A30" s="50"/>
      <c r="B30" s="50"/>
      <c r="C30" s="50"/>
      <c r="D30" s="50"/>
      <c r="E30" s="50"/>
      <c r="F30" s="50"/>
      <c r="G30" s="50"/>
      <c r="H30" s="379"/>
      <c r="I30" s="379"/>
      <c r="J30" s="141"/>
    </row>
    <row r="31" spans="1:10" ht="12.75">
      <c r="A31" s="50"/>
      <c r="B31" s="50" t="s">
        <v>445</v>
      </c>
      <c r="C31" s="50"/>
      <c r="D31" s="50"/>
      <c r="E31" s="50"/>
      <c r="F31" s="50"/>
      <c r="G31" s="50"/>
      <c r="H31" s="379"/>
      <c r="I31" s="379"/>
      <c r="J31" s="141"/>
    </row>
    <row r="32" spans="1:10" ht="12.75">
      <c r="A32" s="50"/>
      <c r="B32" s="50"/>
      <c r="C32" s="50"/>
      <c r="D32" s="50"/>
      <c r="E32" s="50"/>
      <c r="F32" s="50"/>
      <c r="G32" s="50"/>
      <c r="H32" s="379"/>
      <c r="I32" s="379"/>
      <c r="J32" s="141"/>
    </row>
    <row r="33" spans="1:15" ht="12.75">
      <c r="A33" s="50"/>
      <c r="B33" s="466" t="s">
        <v>431</v>
      </c>
      <c r="C33" s="467"/>
      <c r="D33" s="467"/>
      <c r="E33" s="468"/>
      <c r="F33" s="458" t="s">
        <v>432</v>
      </c>
      <c r="G33" s="474" t="s">
        <v>433</v>
      </c>
      <c r="H33" s="464"/>
      <c r="I33" s="464"/>
      <c r="J33" s="464"/>
      <c r="K33" s="464"/>
      <c r="L33" s="464"/>
      <c r="M33" s="464"/>
      <c r="N33" s="464"/>
      <c r="O33" s="465"/>
    </row>
    <row r="34" spans="1:15" ht="45" customHeight="1">
      <c r="A34" s="50"/>
      <c r="B34" s="469"/>
      <c r="C34" s="470"/>
      <c r="D34" s="470"/>
      <c r="E34" s="471"/>
      <c r="F34" s="472"/>
      <c r="G34" s="475" t="s">
        <v>446</v>
      </c>
      <c r="H34" s="476"/>
      <c r="I34" s="477"/>
      <c r="J34" s="475" t="s">
        <v>447</v>
      </c>
      <c r="K34" s="476"/>
      <c r="L34" s="477"/>
      <c r="M34" s="475" t="s">
        <v>434</v>
      </c>
      <c r="N34" s="476"/>
      <c r="O34" s="477"/>
    </row>
    <row r="35" spans="1:15" ht="51">
      <c r="A35" s="50"/>
      <c r="B35" s="237" t="s">
        <v>435</v>
      </c>
      <c r="C35" s="237" t="s">
        <v>436</v>
      </c>
      <c r="D35" s="237" t="s">
        <v>437</v>
      </c>
      <c r="E35" s="65" t="s">
        <v>438</v>
      </c>
      <c r="F35" s="473"/>
      <c r="G35" s="120" t="s">
        <v>439</v>
      </c>
      <c r="H35" s="112" t="s">
        <v>23</v>
      </c>
      <c r="I35" s="384" t="s">
        <v>440</v>
      </c>
      <c r="J35" s="120" t="s">
        <v>439</v>
      </c>
      <c r="K35" s="112" t="s">
        <v>23</v>
      </c>
      <c r="L35" s="384" t="s">
        <v>440</v>
      </c>
      <c r="M35" s="120" t="s">
        <v>439</v>
      </c>
      <c r="N35" s="112" t="s">
        <v>23</v>
      </c>
      <c r="O35" s="384" t="s">
        <v>440</v>
      </c>
    </row>
    <row r="36" spans="1:15" ht="12.75">
      <c r="A36" s="50"/>
      <c r="B36" s="237"/>
      <c r="C36" s="237"/>
      <c r="D36" s="237"/>
      <c r="E36" s="65">
        <v>100</v>
      </c>
      <c r="F36" s="383"/>
      <c r="G36" s="400">
        <f>G37+G38+G39+G40+G41+G42</f>
        <v>6475329</v>
      </c>
      <c r="H36" s="402">
        <f>H37+H38+H39</f>
        <v>0</v>
      </c>
      <c r="I36" s="402">
        <f>I37+I38+I39</f>
        <v>0</v>
      </c>
      <c r="J36" s="400">
        <f>J37+J38+J39+J40+J41+J42</f>
        <v>6570829</v>
      </c>
      <c r="K36" s="402">
        <f>K37+K38+K39</f>
        <v>0</v>
      </c>
      <c r="L36" s="402">
        <f>L37+L38+L39</f>
        <v>0</v>
      </c>
      <c r="M36" s="400">
        <f>M37+M38+M39+M40+M41+M42</f>
        <v>6611870</v>
      </c>
      <c r="N36" s="402">
        <f>N37+N38+N39</f>
        <v>0</v>
      </c>
      <c r="O36" s="402">
        <f>O37+O38+O39</f>
        <v>0</v>
      </c>
    </row>
    <row r="37" spans="1:15" ht="12.75">
      <c r="A37" s="50"/>
      <c r="B37" s="385" t="s">
        <v>31</v>
      </c>
      <c r="C37" s="386" t="s">
        <v>49</v>
      </c>
      <c r="D37" s="386" t="s">
        <v>300</v>
      </c>
      <c r="E37" s="237">
        <v>100</v>
      </c>
      <c r="F37" s="237"/>
      <c r="G37" s="390">
        <f>H73+H75</f>
        <v>125900</v>
      </c>
      <c r="H37" s="391">
        <f>I71+I72+I73</f>
        <v>0</v>
      </c>
      <c r="I37" s="391">
        <f>J71+J72+J73</f>
        <v>0</v>
      </c>
      <c r="J37" s="390">
        <f>K73+K75</f>
        <v>159400</v>
      </c>
      <c r="K37" s="391">
        <f>L71+L72+L73</f>
        <v>0</v>
      </c>
      <c r="L37" s="391">
        <f>M71+M72+M73</f>
        <v>0</v>
      </c>
      <c r="M37" s="390">
        <f>N73+N75</f>
        <v>162100</v>
      </c>
      <c r="N37" s="391">
        <f>O71+O72+O73</f>
        <v>0</v>
      </c>
      <c r="O37" s="391">
        <f>P71+P72+P73</f>
        <v>0</v>
      </c>
    </row>
    <row r="38" spans="1:15" ht="12.75">
      <c r="A38" s="50"/>
      <c r="B38" s="385" t="s">
        <v>31</v>
      </c>
      <c r="C38" s="386" t="s">
        <v>49</v>
      </c>
      <c r="D38" s="386" t="s">
        <v>449</v>
      </c>
      <c r="E38" s="237">
        <v>100</v>
      </c>
      <c r="F38" s="237"/>
      <c r="G38" s="390">
        <f>H81+H83</f>
        <v>851740</v>
      </c>
      <c r="H38" s="391">
        <f>I102+I103</f>
        <v>0</v>
      </c>
      <c r="I38" s="391">
        <f>J102+J103</f>
        <v>0</v>
      </c>
      <c r="J38" s="390">
        <f>K81+K83</f>
        <v>851740</v>
      </c>
      <c r="K38" s="391">
        <f>L102+L103</f>
        <v>0</v>
      </c>
      <c r="L38" s="391">
        <f>M102+M103</f>
        <v>0</v>
      </c>
      <c r="M38" s="390">
        <f>N81+N83</f>
        <v>851740</v>
      </c>
      <c r="N38" s="391">
        <f>O102+O103</f>
        <v>0</v>
      </c>
      <c r="O38" s="391">
        <f>P102+P103</f>
        <v>0</v>
      </c>
    </row>
    <row r="39" spans="1:15" ht="12.75">
      <c r="A39" s="50"/>
      <c r="B39" s="385" t="s">
        <v>31</v>
      </c>
      <c r="C39" s="386" t="s">
        <v>49</v>
      </c>
      <c r="D39" s="386" t="s">
        <v>374</v>
      </c>
      <c r="E39" s="237">
        <v>100</v>
      </c>
      <c r="F39" s="237"/>
      <c r="G39" s="390">
        <f>H86+H88</f>
        <v>286270</v>
      </c>
      <c r="H39" s="391">
        <f>I104+I105</f>
        <v>0</v>
      </c>
      <c r="I39" s="391">
        <f>J104+J105</f>
        <v>0</v>
      </c>
      <c r="J39" s="390">
        <f>K86+K88</f>
        <v>286270</v>
      </c>
      <c r="K39" s="391">
        <f>L104+L105</f>
        <v>0</v>
      </c>
      <c r="L39" s="391">
        <f>M104+M105</f>
        <v>0</v>
      </c>
      <c r="M39" s="390">
        <f>N86+N88</f>
        <v>286270</v>
      </c>
      <c r="N39" s="391">
        <f>O104+O105</f>
        <v>0</v>
      </c>
      <c r="O39" s="391">
        <f>P104+P105</f>
        <v>0</v>
      </c>
    </row>
    <row r="40" spans="1:15" ht="12.75">
      <c r="A40" s="50"/>
      <c r="B40" s="385" t="s">
        <v>31</v>
      </c>
      <c r="C40" s="386" t="s">
        <v>53</v>
      </c>
      <c r="D40" s="386" t="s">
        <v>264</v>
      </c>
      <c r="E40" s="237">
        <v>100</v>
      </c>
      <c r="F40" s="237"/>
      <c r="G40" s="391">
        <f>H99+H100+H101</f>
        <v>218100</v>
      </c>
      <c r="H40" s="401">
        <f>H41+H42+H44+H45+H46+H47+H48+H49+H50+H43</f>
        <v>0</v>
      </c>
      <c r="I40" s="401">
        <f>I41+I42+I44+I45+I46+I47+I48+I49+I50+I43</f>
        <v>0</v>
      </c>
      <c r="J40" s="391">
        <f>K99+K100+K101</f>
        <v>280100</v>
      </c>
      <c r="K40" s="401">
        <f>K41+K42+K44+K45+K46+K47+K48+K49+K50+K43</f>
        <v>0</v>
      </c>
      <c r="L40" s="401">
        <f>L41+L42+L44+L45+L46+L47+L48+L49+L50+L43</f>
        <v>0</v>
      </c>
      <c r="M40" s="391">
        <f>N99+N100+N101</f>
        <v>285700</v>
      </c>
      <c r="N40" s="401">
        <f>N41+N42+N44+N45+N46+N47+N48+N49+N50+N43</f>
        <v>0</v>
      </c>
      <c r="O40" s="401">
        <f>O41+O42+O44+O45+O46+O47+O48+O49+O50+O43</f>
        <v>0</v>
      </c>
    </row>
    <row r="41" spans="1:15" ht="12.75">
      <c r="A41" s="50"/>
      <c r="B41" s="385" t="s">
        <v>31</v>
      </c>
      <c r="C41" s="386" t="s">
        <v>53</v>
      </c>
      <c r="D41" s="386" t="s">
        <v>266</v>
      </c>
      <c r="E41" s="237">
        <v>100</v>
      </c>
      <c r="F41" s="237"/>
      <c r="G41" s="391">
        <f>H124+H126</f>
        <v>3894790</v>
      </c>
      <c r="H41" s="391">
        <f>I108</f>
        <v>0</v>
      </c>
      <c r="I41" s="391">
        <f>J108</f>
        <v>0</v>
      </c>
      <c r="J41" s="391">
        <f>K124+K126</f>
        <v>3894790</v>
      </c>
      <c r="K41" s="391">
        <f>L108</f>
        <v>0</v>
      </c>
      <c r="L41" s="391">
        <f>M108</f>
        <v>0</v>
      </c>
      <c r="M41" s="391">
        <f>N124+N126</f>
        <v>3920300</v>
      </c>
      <c r="N41" s="391">
        <f>O108</f>
        <v>0</v>
      </c>
      <c r="O41" s="391">
        <f>P108</f>
        <v>0</v>
      </c>
    </row>
    <row r="42" spans="1:15" ht="12.75">
      <c r="A42" s="50"/>
      <c r="B42" s="385" t="s">
        <v>31</v>
      </c>
      <c r="C42" s="386" t="s">
        <v>53</v>
      </c>
      <c r="D42" s="386" t="s">
        <v>267</v>
      </c>
      <c r="E42" s="237">
        <v>100</v>
      </c>
      <c r="F42" s="237"/>
      <c r="G42" s="391">
        <f>H127+H128</f>
        <v>1098529</v>
      </c>
      <c r="H42" s="391">
        <f>I99</f>
        <v>0</v>
      </c>
      <c r="I42" s="391">
        <f>J99</f>
        <v>0</v>
      </c>
      <c r="J42" s="391">
        <f>K127+K128</f>
        <v>1098529</v>
      </c>
      <c r="K42" s="391">
        <f>L99</f>
        <v>0</v>
      </c>
      <c r="L42" s="391">
        <f>M99</f>
        <v>0</v>
      </c>
      <c r="M42" s="391">
        <f>N127+N128</f>
        <v>1105760</v>
      </c>
      <c r="N42" s="391">
        <f>O99</f>
        <v>0</v>
      </c>
      <c r="O42" s="391">
        <f>P99</f>
        <v>0</v>
      </c>
    </row>
    <row r="43" spans="1:15" ht="12.75">
      <c r="A43" s="50"/>
      <c r="B43" s="385"/>
      <c r="C43" s="386"/>
      <c r="D43" s="386"/>
      <c r="E43" s="237">
        <v>200</v>
      </c>
      <c r="F43" s="237"/>
      <c r="G43" s="401">
        <f>G44+G45+G46+G47+G48+G49+G50+G51+G52+G53+G54</f>
        <v>2024102</v>
      </c>
      <c r="H43" s="391">
        <f>I76+I79+I81+I82+I83+I85+I86</f>
        <v>0</v>
      </c>
      <c r="I43" s="391">
        <f>J76+J79+J81+J82+J83+J85+J86</f>
        <v>0</v>
      </c>
      <c r="J43" s="401">
        <f>J44+J45+J46+J47+J48+J49+J50+J51+J52+J53+J54</f>
        <v>1905372</v>
      </c>
      <c r="K43" s="391">
        <f>L76+L79+L81+L82+L83+L85+L86</f>
        <v>0</v>
      </c>
      <c r="L43" s="391">
        <f>M76+M79+M81+M82+M83+M85+M86</f>
        <v>0</v>
      </c>
      <c r="M43" s="401">
        <f>M44+M45+M46+M47+M48+M49+M50+M51+M52+M53+M54</f>
        <v>1655131</v>
      </c>
      <c r="N43" s="391">
        <f>O76+O79+O81+O82+O83+O85+O86</f>
        <v>0</v>
      </c>
      <c r="O43" s="391">
        <f>P76+P79+P81+P82+P83+P85+P86</f>
        <v>0</v>
      </c>
    </row>
    <row r="44" spans="1:15" ht="12.75">
      <c r="A44" s="50"/>
      <c r="B44" s="385" t="s">
        <v>31</v>
      </c>
      <c r="C44" s="386" t="s">
        <v>53</v>
      </c>
      <c r="D44" s="386" t="s">
        <v>268</v>
      </c>
      <c r="E44" s="237">
        <v>200</v>
      </c>
      <c r="F44" s="237"/>
      <c r="G44" s="391">
        <f>H132</f>
        <v>253551</v>
      </c>
      <c r="H44" s="390">
        <f>I90+I91+I92</f>
        <v>0</v>
      </c>
      <c r="I44" s="390">
        <f>J90+J91+J92</f>
        <v>0</v>
      </c>
      <c r="J44" s="391">
        <f>K132</f>
        <v>357501</v>
      </c>
      <c r="K44" s="390">
        <f>L90+L91+L92</f>
        <v>0</v>
      </c>
      <c r="L44" s="390">
        <f>M90+M91+M92</f>
        <v>0</v>
      </c>
      <c r="M44" s="391">
        <f>N132</f>
        <v>375840</v>
      </c>
      <c r="N44" s="390">
        <f>O90+O91+O92</f>
        <v>0</v>
      </c>
      <c r="O44" s="390">
        <f>P90+P91+P92</f>
        <v>0</v>
      </c>
    </row>
    <row r="45" spans="1:15" ht="12.75">
      <c r="A45" s="50"/>
      <c r="B45" s="385" t="s">
        <v>31</v>
      </c>
      <c r="C45" s="386" t="s">
        <v>49</v>
      </c>
      <c r="D45" s="386" t="s">
        <v>450</v>
      </c>
      <c r="E45" s="237">
        <v>200</v>
      </c>
      <c r="F45" s="237"/>
      <c r="G45" s="391">
        <f>H92</f>
        <v>8110</v>
      </c>
      <c r="H45" s="391">
        <f>I96</f>
        <v>0</v>
      </c>
      <c r="I45" s="391">
        <f>J96</f>
        <v>0</v>
      </c>
      <c r="J45" s="391">
        <f>K92</f>
        <v>8110</v>
      </c>
      <c r="K45" s="391">
        <f>L96</f>
        <v>0</v>
      </c>
      <c r="L45" s="391">
        <f>M96</f>
        <v>0</v>
      </c>
      <c r="M45" s="391">
        <f>N92</f>
        <v>8110</v>
      </c>
      <c r="N45" s="391">
        <f>O96</f>
        <v>0</v>
      </c>
      <c r="O45" s="391">
        <f>P96</f>
        <v>0</v>
      </c>
    </row>
    <row r="46" spans="1:15" ht="12.75">
      <c r="A46" s="50"/>
      <c r="B46" s="385" t="s">
        <v>31</v>
      </c>
      <c r="C46" s="386" t="s">
        <v>49</v>
      </c>
      <c r="D46" s="386" t="s">
        <v>299</v>
      </c>
      <c r="E46" s="237">
        <v>200</v>
      </c>
      <c r="F46" s="237"/>
      <c r="G46" s="391">
        <f>H78</f>
        <v>352900</v>
      </c>
      <c r="H46" s="391">
        <f>I111</f>
        <v>0</v>
      </c>
      <c r="I46" s="391">
        <f>J111</f>
        <v>0</v>
      </c>
      <c r="J46" s="391">
        <f>K78</f>
        <v>366970</v>
      </c>
      <c r="K46" s="391">
        <f>L111</f>
        <v>0</v>
      </c>
      <c r="L46" s="391">
        <f>M111</f>
        <v>0</v>
      </c>
      <c r="M46" s="391">
        <f>N78</f>
        <v>384100</v>
      </c>
      <c r="N46" s="391">
        <f>O111</f>
        <v>0</v>
      </c>
      <c r="O46" s="391">
        <f>P111</f>
        <v>0</v>
      </c>
    </row>
    <row r="47" spans="1:15" ht="12.75">
      <c r="A47" s="50"/>
      <c r="B47" s="385" t="s">
        <v>31</v>
      </c>
      <c r="C47" s="386" t="s">
        <v>53</v>
      </c>
      <c r="D47" s="386" t="s">
        <v>264</v>
      </c>
      <c r="E47" s="237">
        <v>200</v>
      </c>
      <c r="F47" s="237"/>
      <c r="G47" s="390">
        <f>H104+H107+H108+H112+H113+H116+H117+H118</f>
        <v>1050300</v>
      </c>
      <c r="H47" s="399">
        <f>I119</f>
        <v>0</v>
      </c>
      <c r="I47" s="399">
        <f>J119</f>
        <v>0</v>
      </c>
      <c r="J47" s="390">
        <f>K104+K107+K108+K112+K113+K116+K117</f>
        <v>843930</v>
      </c>
      <c r="K47" s="399">
        <f>L119</f>
        <v>0</v>
      </c>
      <c r="L47" s="399">
        <f>M119</f>
        <v>0</v>
      </c>
      <c r="M47" s="390">
        <f>N104+N107+N108+N112+N113+N116+N117</f>
        <v>558220</v>
      </c>
      <c r="N47" s="399">
        <f>O119</f>
        <v>0</v>
      </c>
      <c r="O47" s="399">
        <f>P119</f>
        <v>0</v>
      </c>
    </row>
    <row r="48" spans="1:15" ht="12.75">
      <c r="A48" s="50"/>
      <c r="B48" s="385" t="s">
        <v>31</v>
      </c>
      <c r="C48" s="386" t="s">
        <v>53</v>
      </c>
      <c r="D48" s="386" t="s">
        <v>485</v>
      </c>
      <c r="E48" s="237">
        <v>200</v>
      </c>
      <c r="F48" s="237"/>
      <c r="G48" s="391">
        <f>H121</f>
        <v>16380</v>
      </c>
      <c r="H48" s="399">
        <f>I123</f>
        <v>0</v>
      </c>
      <c r="I48" s="399">
        <f>J123</f>
        <v>0</v>
      </c>
      <c r="J48" s="387"/>
      <c r="K48" s="399">
        <f>L123</f>
        <v>0</v>
      </c>
      <c r="L48" s="399">
        <f>M123</f>
        <v>0</v>
      </c>
      <c r="M48" s="388"/>
      <c r="N48" s="399">
        <f>O123</f>
        <v>0</v>
      </c>
      <c r="O48" s="399">
        <f>P123</f>
        <v>0</v>
      </c>
    </row>
    <row r="49" spans="1:15" ht="12.75">
      <c r="A49" s="50"/>
      <c r="B49" s="385" t="s">
        <v>31</v>
      </c>
      <c r="C49" s="386" t="s">
        <v>53</v>
      </c>
      <c r="D49" s="392" t="s">
        <v>294</v>
      </c>
      <c r="E49" s="237">
        <v>200</v>
      </c>
      <c r="F49" s="237"/>
      <c r="G49" s="391">
        <f>H133</f>
        <v>200000</v>
      </c>
      <c r="H49" s="399">
        <f>I131</f>
        <v>0</v>
      </c>
      <c r="I49" s="399">
        <f>J131</f>
        <v>0</v>
      </c>
      <c r="J49" s="391">
        <f>K135</f>
        <v>200000</v>
      </c>
      <c r="K49" s="399">
        <f>L131</f>
        <v>0</v>
      </c>
      <c r="L49" s="399">
        <f>M131</f>
        <v>0</v>
      </c>
      <c r="M49" s="391">
        <f>N135</f>
        <v>200000</v>
      </c>
      <c r="N49" s="399">
        <f>O131</f>
        <v>0</v>
      </c>
      <c r="O49" s="399">
        <f>P131</f>
        <v>0</v>
      </c>
    </row>
    <row r="50" spans="1:15" ht="12.75">
      <c r="A50" s="50"/>
      <c r="B50" s="385" t="s">
        <v>31</v>
      </c>
      <c r="C50" s="386" t="s">
        <v>53</v>
      </c>
      <c r="D50" s="386" t="s">
        <v>396</v>
      </c>
      <c r="E50" s="237">
        <v>200</v>
      </c>
      <c r="F50" s="237"/>
      <c r="G50" s="399">
        <f>H144+H145</f>
        <v>14000</v>
      </c>
      <c r="H50" s="399">
        <f>I136</f>
        <v>0</v>
      </c>
      <c r="I50" s="399">
        <f>J136</f>
        <v>0</v>
      </c>
      <c r="J50" s="399">
        <f>K144+K145</f>
        <v>0</v>
      </c>
      <c r="K50" s="399">
        <f>L136</f>
        <v>0</v>
      </c>
      <c r="L50" s="399">
        <f>M136</f>
        <v>0</v>
      </c>
      <c r="M50" s="399">
        <f>N144+N145</f>
        <v>0</v>
      </c>
      <c r="N50" s="399">
        <f>O136</f>
        <v>0</v>
      </c>
      <c r="O50" s="399">
        <f>P136</f>
        <v>0</v>
      </c>
    </row>
    <row r="51" spans="1:15" ht="12.75">
      <c r="A51" s="50"/>
      <c r="B51" s="385" t="s">
        <v>31</v>
      </c>
      <c r="C51" s="386" t="s">
        <v>53</v>
      </c>
      <c r="D51" s="386" t="s">
        <v>405</v>
      </c>
      <c r="E51" s="237">
        <v>200</v>
      </c>
      <c r="F51" s="237"/>
      <c r="G51" s="399">
        <f>H151+H153+H154</f>
        <v>21466</v>
      </c>
      <c r="H51" s="399">
        <f>H52</f>
        <v>0</v>
      </c>
      <c r="I51" s="399">
        <f>I52</f>
        <v>0</v>
      </c>
      <c r="J51" s="399">
        <f>K151+K153+K154</f>
        <v>21466</v>
      </c>
      <c r="K51" s="399">
        <f>K52</f>
        <v>0</v>
      </c>
      <c r="L51" s="399">
        <f>L52</f>
        <v>0</v>
      </c>
      <c r="M51" s="399">
        <f>N151+N153+N154</f>
        <v>21466</v>
      </c>
      <c r="N51" s="399">
        <f>N52</f>
        <v>0</v>
      </c>
      <c r="O51" s="399">
        <f>O52</f>
        <v>0</v>
      </c>
    </row>
    <row r="52" spans="1:15" ht="12.75">
      <c r="A52" s="50"/>
      <c r="B52" s="385" t="s">
        <v>31</v>
      </c>
      <c r="C52" s="386" t="s">
        <v>53</v>
      </c>
      <c r="D52" s="386" t="s">
        <v>308</v>
      </c>
      <c r="E52" s="237">
        <v>200</v>
      </c>
      <c r="F52" s="237"/>
      <c r="G52" s="399">
        <f>H158+H161</f>
        <v>11005</v>
      </c>
      <c r="H52" s="399">
        <f>I140</f>
        <v>0</v>
      </c>
      <c r="I52" s="399">
        <f>J140</f>
        <v>0</v>
      </c>
      <c r="J52" s="399">
        <f>K158+K161</f>
        <v>11005</v>
      </c>
      <c r="K52" s="399">
        <f>L140</f>
        <v>0</v>
      </c>
      <c r="L52" s="399">
        <f>M140</f>
        <v>0</v>
      </c>
      <c r="M52" s="399">
        <f>N158+N161</f>
        <v>11005</v>
      </c>
      <c r="N52" s="399">
        <f>O140</f>
        <v>0</v>
      </c>
      <c r="O52" s="399">
        <f>P140</f>
        <v>0</v>
      </c>
    </row>
    <row r="53" spans="1:15" ht="12.75">
      <c r="A53" s="50"/>
      <c r="B53" s="385" t="s">
        <v>31</v>
      </c>
      <c r="C53" s="386" t="s">
        <v>53</v>
      </c>
      <c r="D53" s="386" t="s">
        <v>384</v>
      </c>
      <c r="E53" s="237">
        <v>200</v>
      </c>
      <c r="F53" s="237"/>
      <c r="G53" s="399">
        <f>H166</f>
        <v>4590</v>
      </c>
      <c r="H53" s="402">
        <f>H54</f>
        <v>0</v>
      </c>
      <c r="I53" s="402">
        <f>I54</f>
        <v>0</v>
      </c>
      <c r="J53" s="399">
        <f>K166</f>
        <v>4590</v>
      </c>
      <c r="K53" s="402">
        <f>K54</f>
        <v>0</v>
      </c>
      <c r="L53" s="402">
        <f>L54</f>
        <v>0</v>
      </c>
      <c r="M53" s="399">
        <f>N166</f>
        <v>4590</v>
      </c>
      <c r="N53" s="402">
        <f>N54</f>
        <v>0</v>
      </c>
      <c r="O53" s="402">
        <f>O54</f>
        <v>0</v>
      </c>
    </row>
    <row r="54" spans="1:15" ht="12.75">
      <c r="A54" s="50"/>
      <c r="B54" s="385" t="s">
        <v>31</v>
      </c>
      <c r="C54" s="386" t="s">
        <v>53</v>
      </c>
      <c r="D54" s="386" t="s">
        <v>384</v>
      </c>
      <c r="E54" s="237">
        <v>200</v>
      </c>
      <c r="F54" s="237"/>
      <c r="G54" s="399">
        <f>H169</f>
        <v>91800</v>
      </c>
      <c r="H54" s="391">
        <f>I112</f>
        <v>0</v>
      </c>
      <c r="I54" s="391">
        <f>J112</f>
        <v>0</v>
      </c>
      <c r="J54" s="399">
        <f>K169</f>
        <v>91800</v>
      </c>
      <c r="K54" s="391">
        <f>L112</f>
        <v>0</v>
      </c>
      <c r="L54" s="391">
        <f>M112</f>
        <v>0</v>
      </c>
      <c r="M54" s="399">
        <f>N169</f>
        <v>91800</v>
      </c>
      <c r="N54" s="391">
        <f>O112</f>
        <v>0</v>
      </c>
      <c r="O54" s="391">
        <f>P112</f>
        <v>0</v>
      </c>
    </row>
    <row r="55" spans="1:15" ht="12.75">
      <c r="A55" s="50"/>
      <c r="B55" s="385"/>
      <c r="C55" s="386"/>
      <c r="D55" s="386"/>
      <c r="E55" s="237">
        <v>800</v>
      </c>
      <c r="F55" s="237"/>
      <c r="G55" s="402">
        <f>G56</f>
        <v>79570</v>
      </c>
      <c r="H55" s="237">
        <v>0</v>
      </c>
      <c r="I55" s="387">
        <v>0</v>
      </c>
      <c r="J55" s="403">
        <v>0</v>
      </c>
      <c r="K55" s="237">
        <v>0</v>
      </c>
      <c r="L55" s="387">
        <v>0</v>
      </c>
      <c r="M55" s="404"/>
      <c r="N55" s="237">
        <v>0</v>
      </c>
      <c r="O55" s="387">
        <v>0</v>
      </c>
    </row>
    <row r="56" spans="1:15" ht="12.75">
      <c r="A56" s="50"/>
      <c r="B56" s="385" t="s">
        <v>31</v>
      </c>
      <c r="C56" s="386" t="s">
        <v>53</v>
      </c>
      <c r="D56" s="386" t="s">
        <v>295</v>
      </c>
      <c r="E56" s="237">
        <v>800</v>
      </c>
      <c r="F56" s="237"/>
      <c r="G56" s="391">
        <f>H138+H139</f>
        <v>79570</v>
      </c>
      <c r="H56" s="666">
        <f>H36+H40+H53+H51</f>
        <v>0</v>
      </c>
      <c r="I56" s="666">
        <f>I36+I40+I53+I51</f>
        <v>0</v>
      </c>
      <c r="J56" s="387"/>
      <c r="K56" s="666">
        <f>K36+K40+K53+K51</f>
        <v>0</v>
      </c>
      <c r="L56" s="666">
        <f>L36+L40+L53+L51</f>
        <v>0</v>
      </c>
      <c r="M56" s="388"/>
      <c r="N56" s="666">
        <f>N36+N40+N53+N51</f>
        <v>0</v>
      </c>
      <c r="O56" s="666">
        <f>O36+O40+O53+O51</f>
        <v>0</v>
      </c>
    </row>
    <row r="57" spans="1:15" ht="12.75">
      <c r="A57" s="50"/>
      <c r="B57" s="394"/>
      <c r="C57" s="395"/>
      <c r="D57" s="395"/>
      <c r="E57" s="396" t="s">
        <v>451</v>
      </c>
      <c r="F57" s="398"/>
      <c r="G57" s="391"/>
      <c r="H57" s="237"/>
      <c r="I57" s="387"/>
      <c r="J57" s="387"/>
      <c r="K57" s="132"/>
      <c r="L57" s="388"/>
      <c r="M57" s="388"/>
      <c r="N57" s="132"/>
      <c r="O57" s="388"/>
    </row>
    <row r="58" spans="1:15" ht="12.75">
      <c r="A58" s="50"/>
      <c r="B58" s="394"/>
      <c r="C58" s="395"/>
      <c r="D58" s="396"/>
      <c r="E58" s="396"/>
      <c r="F58" s="396" t="s">
        <v>58</v>
      </c>
      <c r="G58" s="390">
        <f>G36+G43+G55</f>
        <v>8579001</v>
      </c>
      <c r="H58" s="390">
        <v>0</v>
      </c>
      <c r="I58" s="390">
        <v>0</v>
      </c>
      <c r="J58" s="390">
        <f>J36+J43+J55</f>
        <v>8476201</v>
      </c>
      <c r="K58" s="390">
        <v>0</v>
      </c>
      <c r="L58" s="390">
        <v>0</v>
      </c>
      <c r="M58" s="390">
        <f>M36+M43+M55</f>
        <v>8267001</v>
      </c>
      <c r="N58" s="390">
        <v>0</v>
      </c>
      <c r="O58" s="390">
        <v>0</v>
      </c>
    </row>
    <row r="59" spans="1:10" ht="12.75">
      <c r="A59" s="50"/>
      <c r="B59" s="50"/>
      <c r="C59" s="50"/>
      <c r="D59" s="50"/>
      <c r="E59" s="50"/>
      <c r="F59" s="50"/>
      <c r="G59" s="393"/>
      <c r="H59" s="379"/>
      <c r="I59" s="379"/>
      <c r="J59" s="397"/>
    </row>
    <row r="60" spans="1:10" ht="12.75">
      <c r="A60" s="50"/>
      <c r="B60" s="50" t="s">
        <v>444</v>
      </c>
      <c r="C60" s="50"/>
      <c r="D60" s="50"/>
      <c r="E60" s="50"/>
      <c r="F60" s="50"/>
      <c r="G60" s="50"/>
      <c r="H60" s="379"/>
      <c r="I60" s="379"/>
      <c r="J60" s="141"/>
    </row>
    <row r="61" spans="1:10" ht="12.75">
      <c r="A61" s="50"/>
      <c r="B61" s="50"/>
      <c r="C61" s="50"/>
      <c r="D61" s="50"/>
      <c r="E61" s="50"/>
      <c r="F61" s="50"/>
      <c r="G61" s="50"/>
      <c r="H61" s="379"/>
      <c r="I61" s="379"/>
      <c r="J61" s="141"/>
    </row>
    <row r="62" spans="1:16" ht="23.25" customHeight="1">
      <c r="A62" s="486" t="s">
        <v>12</v>
      </c>
      <c r="B62" s="486" t="s">
        <v>13</v>
      </c>
      <c r="C62" s="452" t="s">
        <v>14</v>
      </c>
      <c r="D62" s="453"/>
      <c r="E62" s="453"/>
      <c r="F62" s="454"/>
      <c r="G62" s="458" t="s">
        <v>20</v>
      </c>
      <c r="H62" s="461" t="s">
        <v>21</v>
      </c>
      <c r="I62" s="464"/>
      <c r="J62" s="464"/>
      <c r="K62" s="464"/>
      <c r="L62" s="464"/>
      <c r="M62" s="464"/>
      <c r="N62" s="464"/>
      <c r="O62" s="464"/>
      <c r="P62" s="465"/>
    </row>
    <row r="63" spans="1:16" ht="55.5" customHeight="1">
      <c r="A63" s="486"/>
      <c r="B63" s="486"/>
      <c r="C63" s="455"/>
      <c r="D63" s="456"/>
      <c r="E63" s="456"/>
      <c r="F63" s="457"/>
      <c r="G63" s="459"/>
      <c r="H63" s="461" t="s">
        <v>441</v>
      </c>
      <c r="I63" s="462"/>
      <c r="J63" s="463"/>
      <c r="K63" s="461" t="s">
        <v>442</v>
      </c>
      <c r="L63" s="464"/>
      <c r="M63" s="465"/>
      <c r="N63" s="461" t="s">
        <v>443</v>
      </c>
      <c r="O63" s="464"/>
      <c r="P63" s="465"/>
    </row>
    <row r="64" spans="1:16" ht="38.25">
      <c r="A64" s="486"/>
      <c r="B64" s="486"/>
      <c r="C64" s="65" t="s">
        <v>15</v>
      </c>
      <c r="D64" s="65" t="s">
        <v>16</v>
      </c>
      <c r="E64" s="65" t="s">
        <v>17</v>
      </c>
      <c r="F64" s="65" t="s">
        <v>18</v>
      </c>
      <c r="G64" s="460"/>
      <c r="H64" s="120" t="s">
        <v>439</v>
      </c>
      <c r="I64" s="112" t="s">
        <v>23</v>
      </c>
      <c r="J64" s="384" t="s">
        <v>440</v>
      </c>
      <c r="K64" s="120" t="s">
        <v>439</v>
      </c>
      <c r="L64" s="112" t="s">
        <v>23</v>
      </c>
      <c r="M64" s="384" t="s">
        <v>440</v>
      </c>
      <c r="N64" s="120" t="s">
        <v>439</v>
      </c>
      <c r="O64" s="112" t="s">
        <v>23</v>
      </c>
      <c r="P64" s="384" t="s">
        <v>440</v>
      </c>
    </row>
    <row r="65" spans="1:16" ht="13.5" customHeight="1">
      <c r="A65" s="4">
        <v>1</v>
      </c>
      <c r="B65" s="4">
        <v>2</v>
      </c>
      <c r="C65" s="4">
        <v>3</v>
      </c>
      <c r="D65" s="4">
        <v>4</v>
      </c>
      <c r="E65" s="4">
        <v>5</v>
      </c>
      <c r="F65" s="4">
        <v>6</v>
      </c>
      <c r="G65" s="4">
        <v>7</v>
      </c>
      <c r="H65" s="4">
        <v>8</v>
      </c>
      <c r="I65" s="202">
        <v>9</v>
      </c>
      <c r="J65" s="112">
        <v>10</v>
      </c>
      <c r="K65" s="203">
        <v>11</v>
      </c>
      <c r="L65" s="132">
        <v>13</v>
      </c>
      <c r="M65" s="389">
        <v>14</v>
      </c>
      <c r="N65" s="203">
        <v>15</v>
      </c>
      <c r="O65" s="389">
        <v>16</v>
      </c>
      <c r="P65" s="389">
        <v>17</v>
      </c>
    </row>
    <row r="66" spans="1:16" ht="18.75" customHeight="1">
      <c r="A66" s="220" t="s">
        <v>134</v>
      </c>
      <c r="B66" s="97" t="s">
        <v>49</v>
      </c>
      <c r="C66" s="97" t="s">
        <v>31</v>
      </c>
      <c r="D66" s="98"/>
      <c r="E66" s="98"/>
      <c r="F66" s="98"/>
      <c r="G66" s="98"/>
      <c r="H66" s="127">
        <f>H67+H99+H100+H101+H104+H107+H108+H112+H113+H116+H121+H124+H126+H127+H128+H132+H135+H138+H139+H145+H151+H153+H154+H158+H161+H166+H169+H117+H143+H144+H118</f>
        <v>8579001</v>
      </c>
      <c r="I66" s="132">
        <v>0</v>
      </c>
      <c r="J66" s="389">
        <v>0</v>
      </c>
      <c r="K66" s="127">
        <f>K67+K99+K100+K101+K104+K107+K108+K112+K113+K116+K121+K124+K126+K127+K128+K132+K135+K138+K139+K145+K151+K153+K154+K158+K161+K166+K169</f>
        <v>8476201</v>
      </c>
      <c r="L66" s="132">
        <v>0</v>
      </c>
      <c r="M66" s="389">
        <v>0</v>
      </c>
      <c r="N66" s="127">
        <f>N67+N99+N100+N101+N104+N107+N108+N112+N113+N116+N121+N124+N126+N127+N128+N132+N135+N138+N139+N145+N151+N153+N154+N158+N161+N166+N169</f>
        <v>8267001</v>
      </c>
      <c r="O66" s="132">
        <v>0</v>
      </c>
      <c r="P66" s="389">
        <v>0</v>
      </c>
    </row>
    <row r="67" spans="1:16" ht="12.75" customHeight="1">
      <c r="A67" s="220" t="s">
        <v>327</v>
      </c>
      <c r="B67" s="97" t="s">
        <v>53</v>
      </c>
      <c r="C67" s="97" t="s">
        <v>31</v>
      </c>
      <c r="D67" s="97" t="s">
        <v>49</v>
      </c>
      <c r="E67" s="98"/>
      <c r="F67" s="98"/>
      <c r="G67" s="98"/>
      <c r="H67" s="127">
        <f>H73+H75+H78+H81+H83+H86+H88+H92</f>
        <v>1624920</v>
      </c>
      <c r="I67" s="132">
        <v>0</v>
      </c>
      <c r="J67" s="389">
        <v>0</v>
      </c>
      <c r="K67" s="127">
        <f>K73+K75+K78+K81+K83+K86+K88+K92</f>
        <v>1672490</v>
      </c>
      <c r="L67" s="132">
        <v>0</v>
      </c>
      <c r="M67" s="389">
        <v>0</v>
      </c>
      <c r="N67" s="127">
        <f>N73+N75+N78+N81+N83+N86+N88+N92</f>
        <v>1692320</v>
      </c>
      <c r="O67" s="132">
        <v>0</v>
      </c>
      <c r="P67" s="389">
        <v>0</v>
      </c>
    </row>
    <row r="68" spans="1:18" ht="25.5" customHeight="1">
      <c r="A68" s="228" t="s">
        <v>262</v>
      </c>
      <c r="B68" s="97" t="s">
        <v>269</v>
      </c>
      <c r="C68" s="97" t="s">
        <v>31</v>
      </c>
      <c r="D68" s="97" t="s">
        <v>49</v>
      </c>
      <c r="E68" s="229" t="s">
        <v>137</v>
      </c>
      <c r="F68" s="98"/>
      <c r="G68" s="98"/>
      <c r="H68" s="127"/>
      <c r="I68" s="132"/>
      <c r="J68" s="389"/>
      <c r="K68" s="160"/>
      <c r="L68" s="132"/>
      <c r="M68" s="389"/>
      <c r="N68" s="160"/>
      <c r="O68" s="132"/>
      <c r="P68" s="389"/>
      <c r="R68" s="204">
        <f>H67+H93</f>
        <v>8579001</v>
      </c>
    </row>
    <row r="69" spans="1:16" ht="24.75" customHeight="1">
      <c r="A69" s="230" t="s">
        <v>328</v>
      </c>
      <c r="B69" s="97" t="s">
        <v>270</v>
      </c>
      <c r="C69" s="97" t="s">
        <v>31</v>
      </c>
      <c r="D69" s="97" t="s">
        <v>49</v>
      </c>
      <c r="E69" s="231" t="s">
        <v>263</v>
      </c>
      <c r="F69" s="98"/>
      <c r="G69" s="98"/>
      <c r="H69" s="127"/>
      <c r="I69" s="132"/>
      <c r="J69" s="389"/>
      <c r="K69" s="160"/>
      <c r="L69" s="132"/>
      <c r="M69" s="389"/>
      <c r="N69" s="160"/>
      <c r="O69" s="132"/>
      <c r="P69" s="389"/>
    </row>
    <row r="70" spans="1:18" ht="27.75" customHeight="1">
      <c r="A70" s="230" t="s">
        <v>329</v>
      </c>
      <c r="B70" s="97" t="s">
        <v>271</v>
      </c>
      <c r="C70" s="97" t="s">
        <v>31</v>
      </c>
      <c r="D70" s="97" t="s">
        <v>49</v>
      </c>
      <c r="E70" s="231" t="s">
        <v>408</v>
      </c>
      <c r="F70" s="98"/>
      <c r="G70" s="98"/>
      <c r="H70" s="127"/>
      <c r="I70" s="132"/>
      <c r="J70" s="389"/>
      <c r="K70" s="160"/>
      <c r="L70" s="132"/>
      <c r="M70" s="389"/>
      <c r="N70" s="160"/>
      <c r="O70" s="132"/>
      <c r="P70" s="389"/>
      <c r="R70" s="204">
        <f>H66-R68</f>
        <v>0</v>
      </c>
    </row>
    <row r="71" spans="1:16" ht="24.75" customHeight="1">
      <c r="A71" s="220" t="s">
        <v>331</v>
      </c>
      <c r="B71" s="97" t="s">
        <v>272</v>
      </c>
      <c r="C71" s="84" t="s">
        <v>31</v>
      </c>
      <c r="D71" s="84" t="s">
        <v>49</v>
      </c>
      <c r="E71" s="231" t="s">
        <v>300</v>
      </c>
      <c r="F71" s="98">
        <v>100</v>
      </c>
      <c r="G71" s="98"/>
      <c r="H71" s="127">
        <f>H73+H74+H75</f>
        <v>125900</v>
      </c>
      <c r="I71" s="132">
        <v>0</v>
      </c>
      <c r="J71" s="389">
        <v>0</v>
      </c>
      <c r="K71" s="127">
        <f>K73+K74+K75</f>
        <v>159400</v>
      </c>
      <c r="L71" s="132">
        <v>0</v>
      </c>
      <c r="M71" s="389">
        <v>0</v>
      </c>
      <c r="N71" s="127">
        <f>N73+N74+N75</f>
        <v>162100</v>
      </c>
      <c r="O71" s="132">
        <v>0</v>
      </c>
      <c r="P71" s="389">
        <v>0</v>
      </c>
    </row>
    <row r="72" spans="1:16" ht="28.5" customHeight="1">
      <c r="A72" s="230" t="s">
        <v>105</v>
      </c>
      <c r="B72" s="97" t="s">
        <v>31</v>
      </c>
      <c r="C72" s="84" t="s">
        <v>31</v>
      </c>
      <c r="D72" s="84" t="s">
        <v>49</v>
      </c>
      <c r="E72" s="84" t="s">
        <v>300</v>
      </c>
      <c r="F72" s="4">
        <v>110</v>
      </c>
      <c r="G72" s="4">
        <v>210</v>
      </c>
      <c r="H72" s="222">
        <f>H73+H74+H75</f>
        <v>125900</v>
      </c>
      <c r="I72" s="132">
        <v>0</v>
      </c>
      <c r="J72" s="389">
        <v>0</v>
      </c>
      <c r="K72" s="222">
        <f>K73+K74+K75</f>
        <v>159400</v>
      </c>
      <c r="L72" s="132">
        <v>0</v>
      </c>
      <c r="M72" s="389">
        <v>0</v>
      </c>
      <c r="N72" s="222">
        <f>N73+N74+N75</f>
        <v>162100</v>
      </c>
      <c r="O72" s="132">
        <v>0</v>
      </c>
      <c r="P72" s="389">
        <v>0</v>
      </c>
    </row>
    <row r="73" spans="1:16" ht="15" customHeight="1">
      <c r="A73" s="65" t="s">
        <v>98</v>
      </c>
      <c r="B73" s="97" t="s">
        <v>273</v>
      </c>
      <c r="C73" s="84" t="s">
        <v>31</v>
      </c>
      <c r="D73" s="84" t="s">
        <v>49</v>
      </c>
      <c r="E73" s="84" t="s">
        <v>300</v>
      </c>
      <c r="F73" s="4">
        <v>111</v>
      </c>
      <c r="G73" s="4">
        <v>211</v>
      </c>
      <c r="H73" s="223">
        <v>96700</v>
      </c>
      <c r="I73" s="132">
        <v>0</v>
      </c>
      <c r="J73" s="389">
        <v>0</v>
      </c>
      <c r="K73" s="223">
        <v>122400</v>
      </c>
      <c r="L73" s="132">
        <v>0</v>
      </c>
      <c r="M73" s="389">
        <v>0</v>
      </c>
      <c r="N73" s="223">
        <v>124500</v>
      </c>
      <c r="O73" s="132">
        <v>0</v>
      </c>
      <c r="P73" s="389">
        <v>0</v>
      </c>
    </row>
    <row r="74" spans="1:16" ht="15" customHeight="1">
      <c r="A74" s="237" t="s">
        <v>147</v>
      </c>
      <c r="B74" s="97" t="s">
        <v>274</v>
      </c>
      <c r="C74" s="84" t="s">
        <v>31</v>
      </c>
      <c r="D74" s="84" t="s">
        <v>49</v>
      </c>
      <c r="E74" s="84" t="s">
        <v>300</v>
      </c>
      <c r="F74" s="4">
        <v>112</v>
      </c>
      <c r="G74" s="4">
        <v>212</v>
      </c>
      <c r="H74" s="300">
        <v>0</v>
      </c>
      <c r="I74" s="132">
        <v>0</v>
      </c>
      <c r="J74" s="389">
        <v>0</v>
      </c>
      <c r="K74" s="221">
        <v>0</v>
      </c>
      <c r="L74" s="132">
        <v>0</v>
      </c>
      <c r="M74" s="389">
        <v>0</v>
      </c>
      <c r="N74" s="221">
        <v>0</v>
      </c>
      <c r="O74" s="132">
        <v>0</v>
      </c>
      <c r="P74" s="389">
        <v>0</v>
      </c>
    </row>
    <row r="75" spans="1:16" ht="16.5" customHeight="1">
      <c r="A75" s="237" t="s">
        <v>100</v>
      </c>
      <c r="B75" s="97" t="s">
        <v>188</v>
      </c>
      <c r="C75" s="84" t="s">
        <v>31</v>
      </c>
      <c r="D75" s="84" t="s">
        <v>49</v>
      </c>
      <c r="E75" s="84" t="s">
        <v>302</v>
      </c>
      <c r="F75" s="4">
        <v>119</v>
      </c>
      <c r="G75" s="4">
        <v>213</v>
      </c>
      <c r="H75" s="223">
        <v>29200</v>
      </c>
      <c r="I75" s="132">
        <v>0</v>
      </c>
      <c r="J75" s="389">
        <v>0</v>
      </c>
      <c r="K75" s="223">
        <v>37000</v>
      </c>
      <c r="L75" s="132">
        <v>0</v>
      </c>
      <c r="M75" s="389">
        <v>0</v>
      </c>
      <c r="N75" s="223">
        <v>37600</v>
      </c>
      <c r="O75" s="132">
        <v>0</v>
      </c>
      <c r="P75" s="389">
        <v>0</v>
      </c>
    </row>
    <row r="76" spans="1:16" s="212" customFormat="1" ht="42" customHeight="1">
      <c r="A76" s="251" t="s">
        <v>338</v>
      </c>
      <c r="B76" s="97" t="s">
        <v>275</v>
      </c>
      <c r="C76" s="252" t="s">
        <v>31</v>
      </c>
      <c r="D76" s="252" t="s">
        <v>49</v>
      </c>
      <c r="E76" s="252" t="s">
        <v>264</v>
      </c>
      <c r="F76" s="260">
        <v>200</v>
      </c>
      <c r="G76" s="260"/>
      <c r="H76" s="261"/>
      <c r="I76" s="132"/>
      <c r="J76" s="389"/>
      <c r="K76" s="262"/>
      <c r="L76" s="132"/>
      <c r="M76" s="389"/>
      <c r="N76" s="262"/>
      <c r="O76" s="132"/>
      <c r="P76" s="389"/>
    </row>
    <row r="77" spans="1:16" s="264" customFormat="1" ht="13.5">
      <c r="A77" s="254" t="s">
        <v>46</v>
      </c>
      <c r="B77" s="97" t="s">
        <v>252</v>
      </c>
      <c r="C77" s="255" t="s">
        <v>31</v>
      </c>
      <c r="D77" s="255" t="s">
        <v>49</v>
      </c>
      <c r="E77" s="255" t="s">
        <v>299</v>
      </c>
      <c r="F77" s="255" t="s">
        <v>75</v>
      </c>
      <c r="G77" s="256">
        <v>300</v>
      </c>
      <c r="H77" s="263">
        <f>H78</f>
        <v>352900</v>
      </c>
      <c r="I77" s="132">
        <v>0</v>
      </c>
      <c r="J77" s="389">
        <v>0</v>
      </c>
      <c r="K77" s="263">
        <f>K78</f>
        <v>366970</v>
      </c>
      <c r="L77" s="132">
        <v>0</v>
      </c>
      <c r="M77" s="389">
        <v>0</v>
      </c>
      <c r="N77" s="263">
        <f>N78</f>
        <v>384100</v>
      </c>
      <c r="O77" s="132">
        <v>0</v>
      </c>
      <c r="P77" s="389">
        <v>0</v>
      </c>
    </row>
    <row r="78" spans="1:16" s="212" customFormat="1" ht="12.75">
      <c r="A78" s="409" t="s">
        <v>481</v>
      </c>
      <c r="B78" s="97" t="s">
        <v>276</v>
      </c>
      <c r="C78" s="258" t="s">
        <v>31</v>
      </c>
      <c r="D78" s="258" t="s">
        <v>49</v>
      </c>
      <c r="E78" s="258" t="s">
        <v>299</v>
      </c>
      <c r="F78" s="258" t="s">
        <v>77</v>
      </c>
      <c r="G78" s="259">
        <v>342</v>
      </c>
      <c r="H78" s="309">
        <v>352900</v>
      </c>
      <c r="I78" s="132">
        <v>0</v>
      </c>
      <c r="J78" s="389">
        <v>0</v>
      </c>
      <c r="K78" s="265">
        <f>366974-4</f>
        <v>366970</v>
      </c>
      <c r="L78" s="132">
        <v>0</v>
      </c>
      <c r="M78" s="389">
        <v>0</v>
      </c>
      <c r="N78" s="265">
        <f>384098+2</f>
        <v>384100</v>
      </c>
      <c r="O78" s="132">
        <v>0</v>
      </c>
      <c r="P78" s="389">
        <v>0</v>
      </c>
    </row>
    <row r="79" spans="1:16" ht="53.25" customHeight="1">
      <c r="A79" s="220" t="s">
        <v>371</v>
      </c>
      <c r="B79" s="97" t="s">
        <v>277</v>
      </c>
      <c r="C79" s="97" t="s">
        <v>31</v>
      </c>
      <c r="D79" s="97" t="s">
        <v>49</v>
      </c>
      <c r="E79" s="97" t="s">
        <v>372</v>
      </c>
      <c r="F79" s="98">
        <v>100</v>
      </c>
      <c r="G79" s="98"/>
      <c r="H79" s="232">
        <f>H81+H83</f>
        <v>851740</v>
      </c>
      <c r="I79" s="132">
        <v>0</v>
      </c>
      <c r="J79" s="389">
        <v>0</v>
      </c>
      <c r="K79" s="232">
        <f>K81+K83</f>
        <v>851740</v>
      </c>
      <c r="L79" s="132">
        <v>0</v>
      </c>
      <c r="M79" s="389">
        <v>0</v>
      </c>
      <c r="N79" s="232">
        <f>N81+N83</f>
        <v>851740</v>
      </c>
      <c r="O79" s="132">
        <v>0</v>
      </c>
      <c r="P79" s="389">
        <v>0</v>
      </c>
    </row>
    <row r="80" spans="1:16" ht="30.75" customHeight="1">
      <c r="A80" s="230" t="s">
        <v>105</v>
      </c>
      <c r="B80" s="97" t="s">
        <v>233</v>
      </c>
      <c r="C80" s="84" t="s">
        <v>31</v>
      </c>
      <c r="D80" s="84" t="s">
        <v>49</v>
      </c>
      <c r="E80" s="285">
        <v>110171491</v>
      </c>
      <c r="F80" s="4">
        <v>110</v>
      </c>
      <c r="G80" s="4">
        <v>210</v>
      </c>
      <c r="H80" s="286"/>
      <c r="I80" s="132"/>
      <c r="J80" s="389"/>
      <c r="K80" s="286"/>
      <c r="L80" s="132"/>
      <c r="M80" s="389"/>
      <c r="N80" s="286"/>
      <c r="O80" s="132"/>
      <c r="P80" s="389"/>
    </row>
    <row r="81" spans="1:16" ht="12.75">
      <c r="A81" s="65" t="s">
        <v>98</v>
      </c>
      <c r="B81" s="97" t="s">
        <v>301</v>
      </c>
      <c r="C81" s="84" t="s">
        <v>31</v>
      </c>
      <c r="D81" s="84" t="s">
        <v>49</v>
      </c>
      <c r="E81" s="285">
        <v>110171491</v>
      </c>
      <c r="F81" s="4">
        <v>111</v>
      </c>
      <c r="G81" s="4">
        <v>211</v>
      </c>
      <c r="H81" s="310">
        <v>654180</v>
      </c>
      <c r="I81" s="132">
        <v>0</v>
      </c>
      <c r="J81" s="389">
        <v>0</v>
      </c>
      <c r="K81" s="310">
        <v>654180</v>
      </c>
      <c r="L81" s="132">
        <v>0</v>
      </c>
      <c r="M81" s="389">
        <v>0</v>
      </c>
      <c r="N81" s="310">
        <v>654180</v>
      </c>
      <c r="O81" s="132">
        <v>0</v>
      </c>
      <c r="P81" s="389">
        <v>0</v>
      </c>
    </row>
    <row r="82" spans="1:16" ht="12.75">
      <c r="A82" s="237" t="s">
        <v>147</v>
      </c>
      <c r="B82" s="97" t="s">
        <v>349</v>
      </c>
      <c r="C82" s="84" t="s">
        <v>31</v>
      </c>
      <c r="D82" s="84" t="s">
        <v>49</v>
      </c>
      <c r="E82" s="285">
        <v>110171491</v>
      </c>
      <c r="F82" s="4">
        <v>112</v>
      </c>
      <c r="G82" s="4">
        <v>212</v>
      </c>
      <c r="H82" s="300"/>
      <c r="I82" s="132"/>
      <c r="J82" s="389"/>
      <c r="K82" s="221"/>
      <c r="L82" s="132"/>
      <c r="M82" s="389"/>
      <c r="N82" s="221"/>
      <c r="O82" s="132"/>
      <c r="P82" s="389"/>
    </row>
    <row r="83" spans="1:16" ht="12.75">
      <c r="A83" s="237" t="s">
        <v>100</v>
      </c>
      <c r="B83" s="97" t="s">
        <v>303</v>
      </c>
      <c r="C83" s="84" t="s">
        <v>31</v>
      </c>
      <c r="D83" s="84" t="s">
        <v>49</v>
      </c>
      <c r="E83" s="285">
        <v>110171491</v>
      </c>
      <c r="F83" s="4">
        <v>119</v>
      </c>
      <c r="G83" s="4">
        <v>213</v>
      </c>
      <c r="H83" s="310">
        <v>197560</v>
      </c>
      <c r="I83" s="132">
        <v>0</v>
      </c>
      <c r="J83" s="389">
        <v>0</v>
      </c>
      <c r="K83" s="310">
        <v>197560</v>
      </c>
      <c r="L83" s="132">
        <v>0</v>
      </c>
      <c r="M83" s="389">
        <v>0</v>
      </c>
      <c r="N83" s="310">
        <v>197560</v>
      </c>
      <c r="O83" s="132">
        <v>0</v>
      </c>
      <c r="P83" s="389">
        <v>0</v>
      </c>
    </row>
    <row r="84" spans="1:16" ht="51" customHeight="1">
      <c r="A84" s="220" t="s">
        <v>373</v>
      </c>
      <c r="B84" s="97" t="s">
        <v>213</v>
      </c>
      <c r="C84" s="97" t="s">
        <v>31</v>
      </c>
      <c r="D84" s="97" t="s">
        <v>49</v>
      </c>
      <c r="E84" s="97" t="s">
        <v>374</v>
      </c>
      <c r="F84" s="98">
        <v>100</v>
      </c>
      <c r="G84" s="98"/>
      <c r="H84" s="232">
        <f>H86+H88</f>
        <v>286270</v>
      </c>
      <c r="I84" s="132">
        <v>0</v>
      </c>
      <c r="J84" s="389">
        <v>0</v>
      </c>
      <c r="K84" s="232">
        <f>K86+K88</f>
        <v>286270</v>
      </c>
      <c r="L84" s="132">
        <v>0</v>
      </c>
      <c r="M84" s="389">
        <v>0</v>
      </c>
      <c r="N84" s="232">
        <f>N86+N88</f>
        <v>286270</v>
      </c>
      <c r="O84" s="132">
        <v>0</v>
      </c>
      <c r="P84" s="389">
        <v>0</v>
      </c>
    </row>
    <row r="85" spans="1:16" ht="27" customHeight="1">
      <c r="A85" s="230" t="s">
        <v>105</v>
      </c>
      <c r="B85" s="97" t="s">
        <v>196</v>
      </c>
      <c r="C85" s="84" t="s">
        <v>31</v>
      </c>
      <c r="D85" s="84" t="s">
        <v>49</v>
      </c>
      <c r="E85" s="285">
        <v>110171492</v>
      </c>
      <c r="F85" s="4">
        <v>110</v>
      </c>
      <c r="G85" s="4">
        <v>210</v>
      </c>
      <c r="H85" s="286"/>
      <c r="I85" s="132"/>
      <c r="J85" s="389"/>
      <c r="K85" s="286"/>
      <c r="L85" s="132"/>
      <c r="M85" s="389"/>
      <c r="N85" s="286"/>
      <c r="O85" s="132"/>
      <c r="P85" s="389"/>
    </row>
    <row r="86" spans="1:16" ht="12.75">
      <c r="A86" s="65" t="s">
        <v>98</v>
      </c>
      <c r="B86" s="97" t="s">
        <v>84</v>
      </c>
      <c r="C86" s="84" t="s">
        <v>31</v>
      </c>
      <c r="D86" s="84" t="s">
        <v>49</v>
      </c>
      <c r="E86" s="285">
        <v>110171492</v>
      </c>
      <c r="F86" s="4">
        <v>111</v>
      </c>
      <c r="G86" s="4">
        <v>211</v>
      </c>
      <c r="H86" s="310">
        <v>219870</v>
      </c>
      <c r="I86" s="132">
        <v>0</v>
      </c>
      <c r="J86" s="389">
        <v>0</v>
      </c>
      <c r="K86" s="310">
        <v>219870</v>
      </c>
      <c r="L86" s="132">
        <v>0</v>
      </c>
      <c r="M86" s="389">
        <v>0</v>
      </c>
      <c r="N86" s="310">
        <v>219870</v>
      </c>
      <c r="O86" s="132">
        <v>0</v>
      </c>
      <c r="P86" s="389">
        <v>0</v>
      </c>
    </row>
    <row r="87" spans="1:16" ht="12.75">
      <c r="A87" s="237" t="s">
        <v>147</v>
      </c>
      <c r="B87" s="97" t="s">
        <v>304</v>
      </c>
      <c r="C87" s="84" t="s">
        <v>31</v>
      </c>
      <c r="D87" s="84" t="s">
        <v>49</v>
      </c>
      <c r="E87" s="285">
        <v>110171492</v>
      </c>
      <c r="F87" s="4">
        <v>112</v>
      </c>
      <c r="G87" s="4">
        <v>212</v>
      </c>
      <c r="H87" s="300"/>
      <c r="I87" s="132">
        <v>0</v>
      </c>
      <c r="J87" s="389">
        <v>0</v>
      </c>
      <c r="K87" s="221"/>
      <c r="L87" s="132">
        <v>0</v>
      </c>
      <c r="M87" s="389">
        <v>0</v>
      </c>
      <c r="N87" s="221"/>
      <c r="O87" s="132">
        <v>0</v>
      </c>
      <c r="P87" s="389">
        <v>0</v>
      </c>
    </row>
    <row r="88" spans="1:16" ht="12.75">
      <c r="A88" s="237" t="s">
        <v>100</v>
      </c>
      <c r="B88" s="97" t="s">
        <v>350</v>
      </c>
      <c r="C88" s="84" t="s">
        <v>31</v>
      </c>
      <c r="D88" s="84" t="s">
        <v>49</v>
      </c>
      <c r="E88" s="285">
        <v>110171492</v>
      </c>
      <c r="F88" s="4">
        <v>119</v>
      </c>
      <c r="G88" s="4">
        <v>213</v>
      </c>
      <c r="H88" s="310">
        <v>66400</v>
      </c>
      <c r="I88" s="132">
        <v>0</v>
      </c>
      <c r="J88" s="389">
        <v>0</v>
      </c>
      <c r="K88" s="310">
        <v>66400</v>
      </c>
      <c r="L88" s="132">
        <v>0</v>
      </c>
      <c r="M88" s="389">
        <v>0</v>
      </c>
      <c r="N88" s="310">
        <v>66400</v>
      </c>
      <c r="O88" s="132">
        <v>0</v>
      </c>
      <c r="P88" s="389">
        <v>0</v>
      </c>
    </row>
    <row r="89" spans="1:16" ht="39" customHeight="1">
      <c r="A89" s="287" t="s">
        <v>332</v>
      </c>
      <c r="B89" s="97" t="s">
        <v>306</v>
      </c>
      <c r="C89" s="97" t="s">
        <v>31</v>
      </c>
      <c r="D89" s="97" t="s">
        <v>49</v>
      </c>
      <c r="E89" s="234">
        <v>110170000</v>
      </c>
      <c r="F89" s="98">
        <v>200</v>
      </c>
      <c r="G89" s="98"/>
      <c r="H89" s="303">
        <f>H92</f>
        <v>8110</v>
      </c>
      <c r="I89" s="132">
        <v>0</v>
      </c>
      <c r="J89" s="389">
        <v>0</v>
      </c>
      <c r="K89" s="303">
        <f>K92</f>
        <v>8110</v>
      </c>
      <c r="L89" s="132">
        <v>0</v>
      </c>
      <c r="M89" s="389">
        <v>0</v>
      </c>
      <c r="N89" s="303">
        <f>N92</f>
        <v>8110</v>
      </c>
      <c r="O89" s="132">
        <v>0</v>
      </c>
      <c r="P89" s="389">
        <v>0</v>
      </c>
    </row>
    <row r="90" spans="1:16" ht="25.5">
      <c r="A90" s="65" t="s">
        <v>305</v>
      </c>
      <c r="B90" s="97" t="s">
        <v>307</v>
      </c>
      <c r="C90" s="84" t="s">
        <v>31</v>
      </c>
      <c r="D90" s="84" t="s">
        <v>49</v>
      </c>
      <c r="E90" s="285">
        <v>110170400</v>
      </c>
      <c r="F90" s="4">
        <v>240</v>
      </c>
      <c r="G90" s="4"/>
      <c r="H90" s="300"/>
      <c r="I90" s="132"/>
      <c r="J90" s="389"/>
      <c r="K90" s="221"/>
      <c r="L90" s="132"/>
      <c r="M90" s="389"/>
      <c r="N90" s="221"/>
      <c r="O90" s="132"/>
      <c r="P90" s="389"/>
    </row>
    <row r="91" spans="1:16" ht="12.75">
      <c r="A91" s="230" t="s">
        <v>46</v>
      </c>
      <c r="B91" s="97" t="s">
        <v>214</v>
      </c>
      <c r="C91" s="84"/>
      <c r="D91" s="84"/>
      <c r="E91" s="285">
        <v>110170493</v>
      </c>
      <c r="F91" s="4">
        <v>240</v>
      </c>
      <c r="G91" s="4">
        <v>300</v>
      </c>
      <c r="H91" s="286"/>
      <c r="I91" s="132"/>
      <c r="J91" s="389"/>
      <c r="K91" s="221"/>
      <c r="L91" s="132"/>
      <c r="M91" s="389"/>
      <c r="N91" s="221"/>
      <c r="O91" s="132"/>
      <c r="P91" s="389"/>
    </row>
    <row r="92" spans="1:16" ht="14.25" customHeight="1" thickBot="1">
      <c r="A92" s="65" t="s">
        <v>48</v>
      </c>
      <c r="B92" s="97" t="s">
        <v>335</v>
      </c>
      <c r="C92" s="84"/>
      <c r="D92" s="84"/>
      <c r="E92" s="285">
        <v>110170493</v>
      </c>
      <c r="F92" s="4">
        <v>244</v>
      </c>
      <c r="G92" s="4">
        <v>346</v>
      </c>
      <c r="H92" s="310">
        <v>8110</v>
      </c>
      <c r="I92" s="132">
        <v>0</v>
      </c>
      <c r="J92" s="389">
        <v>0</v>
      </c>
      <c r="K92" s="310">
        <v>8110</v>
      </c>
      <c r="L92" s="132">
        <v>0</v>
      </c>
      <c r="M92" s="389">
        <v>0</v>
      </c>
      <c r="N92" s="310">
        <v>8110</v>
      </c>
      <c r="O92" s="132">
        <v>0</v>
      </c>
      <c r="P92" s="389">
        <v>0</v>
      </c>
    </row>
    <row r="93" spans="1:16" s="267" customFormat="1" ht="15" customHeight="1" thickBot="1">
      <c r="A93" s="251" t="s">
        <v>333</v>
      </c>
      <c r="B93" s="97" t="s">
        <v>232</v>
      </c>
      <c r="C93" s="252" t="s">
        <v>31</v>
      </c>
      <c r="D93" s="252" t="s">
        <v>53</v>
      </c>
      <c r="E93" s="233">
        <v>0</v>
      </c>
      <c r="F93" s="266"/>
      <c r="G93" s="266"/>
      <c r="H93" s="232">
        <f>H99+H100+H101+H104+H107+H108+H112+H113+H116+H118+H121+H124+H126+H127+H128+H132+H134+H138+H139+H144+H145+H151+H153+H154+H158+H161+H166+H169</f>
        <v>6954081</v>
      </c>
      <c r="I93" s="232">
        <f aca="true" t="shared" si="0" ref="I93:N93">I99+I100+I101+I104+I107+I108+I112+I113+I116+I118+I121+I124+I126+I127+I128+I132+I134+I138+I139+I144+I145+I151+I153+I154+I158+I161+I166+I169</f>
        <v>0</v>
      </c>
      <c r="J93" s="232">
        <f t="shared" si="0"/>
        <v>0</v>
      </c>
      <c r="K93" s="232">
        <f t="shared" si="0"/>
        <v>6803711</v>
      </c>
      <c r="L93" s="232">
        <f t="shared" si="0"/>
        <v>0</v>
      </c>
      <c r="M93" s="232">
        <f t="shared" si="0"/>
        <v>0</v>
      </c>
      <c r="N93" s="232">
        <f t="shared" si="0"/>
        <v>6574681</v>
      </c>
      <c r="O93" s="132">
        <v>0</v>
      </c>
      <c r="P93" s="389">
        <v>0</v>
      </c>
    </row>
    <row r="94" spans="1:16" s="212" customFormat="1" ht="39.75" customHeight="1">
      <c r="A94" s="268" t="s">
        <v>262</v>
      </c>
      <c r="B94" s="97" t="s">
        <v>337</v>
      </c>
      <c r="C94" s="269" t="s">
        <v>31</v>
      </c>
      <c r="D94" s="269" t="s">
        <v>53</v>
      </c>
      <c r="E94" s="269" t="s">
        <v>137</v>
      </c>
      <c r="F94" s="269"/>
      <c r="G94" s="270"/>
      <c r="H94" s="263"/>
      <c r="I94" s="132"/>
      <c r="J94" s="389"/>
      <c r="K94" s="263"/>
      <c r="L94" s="132"/>
      <c r="M94" s="389"/>
      <c r="N94" s="263"/>
      <c r="O94" s="132"/>
      <c r="P94" s="389"/>
    </row>
    <row r="95" spans="1:16" s="212" customFormat="1" ht="40.5" customHeight="1">
      <c r="A95" s="254" t="s">
        <v>334</v>
      </c>
      <c r="B95" s="97" t="s">
        <v>234</v>
      </c>
      <c r="C95" s="269" t="s">
        <v>31</v>
      </c>
      <c r="D95" s="269" t="s">
        <v>53</v>
      </c>
      <c r="E95" s="269" t="s">
        <v>263</v>
      </c>
      <c r="F95" s="269"/>
      <c r="G95" s="270"/>
      <c r="H95" s="263"/>
      <c r="I95" s="132"/>
      <c r="J95" s="389"/>
      <c r="K95" s="263"/>
      <c r="L95" s="132"/>
      <c r="M95" s="389"/>
      <c r="N95" s="263"/>
      <c r="O95" s="132"/>
      <c r="P95" s="389"/>
    </row>
    <row r="96" spans="1:16" s="264" customFormat="1" ht="18.75" customHeight="1">
      <c r="A96" s="257" t="s">
        <v>144</v>
      </c>
      <c r="B96" s="97" t="s">
        <v>351</v>
      </c>
      <c r="C96" s="252" t="s">
        <v>31</v>
      </c>
      <c r="D96" s="252" t="s">
        <v>53</v>
      </c>
      <c r="E96" s="252" t="s">
        <v>336</v>
      </c>
      <c r="F96" s="252"/>
      <c r="G96" s="250"/>
      <c r="H96" s="210">
        <f>H97</f>
        <v>1268400</v>
      </c>
      <c r="I96" s="132">
        <v>0</v>
      </c>
      <c r="J96" s="389">
        <v>0</v>
      </c>
      <c r="K96" s="210">
        <f>K97</f>
        <v>1124030</v>
      </c>
      <c r="L96" s="132">
        <v>0</v>
      </c>
      <c r="M96" s="389">
        <v>0</v>
      </c>
      <c r="N96" s="210">
        <f>N97</f>
        <v>843920</v>
      </c>
      <c r="O96" s="132">
        <v>0</v>
      </c>
      <c r="P96" s="389">
        <v>0</v>
      </c>
    </row>
    <row r="97" spans="1:16" s="212" customFormat="1" ht="25.5">
      <c r="A97" s="257" t="s">
        <v>146</v>
      </c>
      <c r="B97" s="97" t="s">
        <v>352</v>
      </c>
      <c r="C97" s="252" t="s">
        <v>31</v>
      </c>
      <c r="D97" s="252" t="s">
        <v>53</v>
      </c>
      <c r="E97" s="252" t="s">
        <v>264</v>
      </c>
      <c r="F97" s="252" t="s">
        <v>424</v>
      </c>
      <c r="G97" s="250"/>
      <c r="H97" s="210">
        <f>H99+H100+H101+H104+H107+H108+H112+H113+H116+H117+H118</f>
        <v>1268400</v>
      </c>
      <c r="I97" s="132">
        <v>0</v>
      </c>
      <c r="J97" s="389">
        <v>0</v>
      </c>
      <c r="K97" s="210">
        <f>K99+K100+K101+K104+K107+K108+K110+K112+K113+K115+K116</f>
        <v>1124030</v>
      </c>
      <c r="L97" s="132">
        <v>0</v>
      </c>
      <c r="M97" s="389">
        <v>0</v>
      </c>
      <c r="N97" s="210">
        <f>N99+N100+N101+N104+N107+N108+N110+N112+N113+N115+N116</f>
        <v>843920</v>
      </c>
      <c r="O97" s="132">
        <v>0</v>
      </c>
      <c r="P97" s="389">
        <v>0</v>
      </c>
    </row>
    <row r="98" spans="1:16" s="212" customFormat="1" ht="25.5">
      <c r="A98" s="254" t="s">
        <v>105</v>
      </c>
      <c r="B98" s="97" t="s">
        <v>110</v>
      </c>
      <c r="C98" s="255" t="s">
        <v>31</v>
      </c>
      <c r="D98" s="255" t="s">
        <v>53</v>
      </c>
      <c r="E98" s="255" t="s">
        <v>264</v>
      </c>
      <c r="F98" s="255" t="s">
        <v>96</v>
      </c>
      <c r="G98" s="256">
        <v>210</v>
      </c>
      <c r="H98" s="205">
        <f>H99+H100+H101</f>
        <v>218100</v>
      </c>
      <c r="I98" s="132">
        <v>0</v>
      </c>
      <c r="J98" s="389">
        <v>0</v>
      </c>
      <c r="K98" s="205">
        <f>K99+K100+K101</f>
        <v>280100</v>
      </c>
      <c r="L98" s="132">
        <v>0</v>
      </c>
      <c r="M98" s="389">
        <v>0</v>
      </c>
      <c r="N98" s="205">
        <f>N99+N100+N101</f>
        <v>285700</v>
      </c>
      <c r="O98" s="132">
        <v>0</v>
      </c>
      <c r="P98" s="389">
        <v>0</v>
      </c>
    </row>
    <row r="99" spans="1:16" s="212" customFormat="1" ht="12.75">
      <c r="A99" s="257" t="s">
        <v>98</v>
      </c>
      <c r="B99" s="97" t="s">
        <v>235</v>
      </c>
      <c r="C99" s="258" t="s">
        <v>31</v>
      </c>
      <c r="D99" s="258" t="s">
        <v>53</v>
      </c>
      <c r="E99" s="258" t="s">
        <v>264</v>
      </c>
      <c r="F99" s="258" t="s">
        <v>106</v>
      </c>
      <c r="G99" s="259">
        <v>211</v>
      </c>
      <c r="H99" s="302">
        <v>166100</v>
      </c>
      <c r="I99" s="132">
        <v>0</v>
      </c>
      <c r="J99" s="389">
        <v>0</v>
      </c>
      <c r="K99" s="271">
        <v>215100</v>
      </c>
      <c r="L99" s="132">
        <v>0</v>
      </c>
      <c r="M99" s="389">
        <v>0</v>
      </c>
      <c r="N99" s="271">
        <v>219400</v>
      </c>
      <c r="O99" s="132">
        <v>0</v>
      </c>
      <c r="P99" s="389">
        <v>0</v>
      </c>
    </row>
    <row r="100" spans="1:16" s="264" customFormat="1" ht="12.75" outlineLevel="1">
      <c r="A100" s="272" t="s">
        <v>147</v>
      </c>
      <c r="B100" s="97" t="s">
        <v>248</v>
      </c>
      <c r="C100" s="258" t="s">
        <v>31</v>
      </c>
      <c r="D100" s="258" t="s">
        <v>53</v>
      </c>
      <c r="E100" s="258" t="s">
        <v>264</v>
      </c>
      <c r="F100" s="258" t="s">
        <v>148</v>
      </c>
      <c r="G100" s="259">
        <v>212</v>
      </c>
      <c r="H100" s="302">
        <v>1800</v>
      </c>
      <c r="I100" s="132">
        <v>0</v>
      </c>
      <c r="J100" s="389">
        <v>0</v>
      </c>
      <c r="K100" s="271"/>
      <c r="L100" s="132">
        <v>0</v>
      </c>
      <c r="M100" s="389">
        <v>0</v>
      </c>
      <c r="N100" s="271"/>
      <c r="O100" s="132">
        <v>0</v>
      </c>
      <c r="P100" s="389">
        <v>0</v>
      </c>
    </row>
    <row r="101" spans="1:16" s="264" customFormat="1" ht="12.75">
      <c r="A101" s="272" t="s">
        <v>100</v>
      </c>
      <c r="B101" s="97" t="s">
        <v>353</v>
      </c>
      <c r="C101" s="258" t="s">
        <v>31</v>
      </c>
      <c r="D101" s="258" t="s">
        <v>53</v>
      </c>
      <c r="E101" s="258" t="s">
        <v>264</v>
      </c>
      <c r="F101" s="258" t="s">
        <v>198</v>
      </c>
      <c r="G101" s="259">
        <v>213</v>
      </c>
      <c r="H101" s="302">
        <v>50200</v>
      </c>
      <c r="I101" s="132">
        <v>0</v>
      </c>
      <c r="J101" s="389">
        <v>0</v>
      </c>
      <c r="K101" s="271">
        <v>65000</v>
      </c>
      <c r="L101" s="132">
        <v>0</v>
      </c>
      <c r="M101" s="389">
        <v>0</v>
      </c>
      <c r="N101" s="271">
        <v>66300</v>
      </c>
      <c r="O101" s="132">
        <v>0</v>
      </c>
      <c r="P101" s="389">
        <v>0</v>
      </c>
    </row>
    <row r="102" spans="1:16" s="212" customFormat="1" ht="12.75">
      <c r="A102" s="273" t="s">
        <v>40</v>
      </c>
      <c r="B102" s="97" t="s">
        <v>354</v>
      </c>
      <c r="C102" s="255" t="s">
        <v>31</v>
      </c>
      <c r="D102" s="255" t="s">
        <v>53</v>
      </c>
      <c r="E102" s="255" t="s">
        <v>264</v>
      </c>
      <c r="F102" s="255" t="s">
        <v>75</v>
      </c>
      <c r="G102" s="256">
        <v>220</v>
      </c>
      <c r="H102" s="205">
        <f>H103+H104</f>
        <v>28290</v>
      </c>
      <c r="I102" s="132">
        <v>0</v>
      </c>
      <c r="J102" s="389">
        <v>0</v>
      </c>
      <c r="K102" s="271"/>
      <c r="L102" s="132">
        <v>0</v>
      </c>
      <c r="M102" s="389">
        <v>0</v>
      </c>
      <c r="N102" s="271"/>
      <c r="O102" s="132">
        <v>0</v>
      </c>
      <c r="P102" s="389">
        <v>0</v>
      </c>
    </row>
    <row r="103" spans="1:16" s="212" customFormat="1" ht="12.75">
      <c r="A103" s="272" t="s">
        <v>41</v>
      </c>
      <c r="B103" s="97" t="s">
        <v>236</v>
      </c>
      <c r="C103" s="258" t="s">
        <v>31</v>
      </c>
      <c r="D103" s="258" t="s">
        <v>53</v>
      </c>
      <c r="E103" s="258" t="s">
        <v>264</v>
      </c>
      <c r="F103" s="258" t="s">
        <v>77</v>
      </c>
      <c r="G103" s="259">
        <v>221</v>
      </c>
      <c r="H103" s="302">
        <v>0</v>
      </c>
      <c r="I103" s="132">
        <v>0</v>
      </c>
      <c r="J103" s="389">
        <v>0</v>
      </c>
      <c r="K103" s="302"/>
      <c r="L103" s="132">
        <v>0</v>
      </c>
      <c r="M103" s="389">
        <v>0</v>
      </c>
      <c r="N103" s="302"/>
      <c r="O103" s="132">
        <v>0</v>
      </c>
      <c r="P103" s="389">
        <v>0</v>
      </c>
    </row>
    <row r="104" spans="1:16" s="212" customFormat="1" ht="12.75">
      <c r="A104" s="272" t="s">
        <v>41</v>
      </c>
      <c r="B104" s="97" t="s">
        <v>355</v>
      </c>
      <c r="C104" s="258" t="s">
        <v>31</v>
      </c>
      <c r="D104" s="258" t="s">
        <v>53</v>
      </c>
      <c r="E104" s="258" t="s">
        <v>264</v>
      </c>
      <c r="F104" s="258" t="s">
        <v>77</v>
      </c>
      <c r="G104" s="259">
        <v>221</v>
      </c>
      <c r="H104" s="302">
        <f>11290+17000</f>
        <v>28290</v>
      </c>
      <c r="I104" s="132">
        <v>0</v>
      </c>
      <c r="J104" s="389">
        <v>0</v>
      </c>
      <c r="K104" s="302"/>
      <c r="L104" s="132">
        <v>0</v>
      </c>
      <c r="M104" s="389">
        <v>0</v>
      </c>
      <c r="N104" s="302"/>
      <c r="O104" s="132">
        <v>0</v>
      </c>
      <c r="P104" s="389">
        <v>0</v>
      </c>
    </row>
    <row r="105" spans="1:16" s="264" customFormat="1" ht="12.75">
      <c r="A105" s="275" t="s">
        <v>42</v>
      </c>
      <c r="B105" s="97" t="s">
        <v>356</v>
      </c>
      <c r="C105" s="252" t="s">
        <v>31</v>
      </c>
      <c r="D105" s="252" t="s">
        <v>53</v>
      </c>
      <c r="E105" s="252" t="s">
        <v>264</v>
      </c>
      <c r="F105" s="252" t="s">
        <v>77</v>
      </c>
      <c r="G105" s="250">
        <v>223</v>
      </c>
      <c r="H105" s="302">
        <f>H107+H108+H109+H110</f>
        <v>843880</v>
      </c>
      <c r="I105" s="132">
        <v>0</v>
      </c>
      <c r="J105" s="389">
        <v>0</v>
      </c>
      <c r="K105" s="302">
        <f>K107+K108+K109+K110</f>
        <v>843930</v>
      </c>
      <c r="L105" s="132">
        <v>0</v>
      </c>
      <c r="M105" s="389">
        <v>0</v>
      </c>
      <c r="N105" s="302">
        <f>N107+N108+N109+N110</f>
        <v>558220</v>
      </c>
      <c r="O105" s="132">
        <v>0</v>
      </c>
      <c r="P105" s="389">
        <v>0</v>
      </c>
    </row>
    <row r="106" spans="1:16" s="212" customFormat="1" ht="12.75">
      <c r="A106" s="272" t="s">
        <v>79</v>
      </c>
      <c r="B106" s="97" t="s">
        <v>357</v>
      </c>
      <c r="C106" s="258" t="s">
        <v>31</v>
      </c>
      <c r="D106" s="258" t="s">
        <v>53</v>
      </c>
      <c r="E106" s="258" t="s">
        <v>264</v>
      </c>
      <c r="F106" s="258" t="s">
        <v>77</v>
      </c>
      <c r="G106" s="259">
        <v>223</v>
      </c>
      <c r="H106" s="302"/>
      <c r="I106" s="132">
        <v>0</v>
      </c>
      <c r="J106" s="389">
        <v>0</v>
      </c>
      <c r="K106" s="271"/>
      <c r="L106" s="132">
        <v>0</v>
      </c>
      <c r="M106" s="389">
        <v>0</v>
      </c>
      <c r="N106" s="271"/>
      <c r="O106" s="132">
        <v>0</v>
      </c>
      <c r="P106" s="389">
        <v>0</v>
      </c>
    </row>
    <row r="107" spans="1:16" s="212" customFormat="1" ht="12.75">
      <c r="A107" s="272" t="s">
        <v>78</v>
      </c>
      <c r="B107" s="97" t="s">
        <v>205</v>
      </c>
      <c r="C107" s="258" t="s">
        <v>31</v>
      </c>
      <c r="D107" s="258" t="s">
        <v>53</v>
      </c>
      <c r="E107" s="258" t="s">
        <v>264</v>
      </c>
      <c r="F107" s="258" t="s">
        <v>77</v>
      </c>
      <c r="G107" s="259">
        <v>223</v>
      </c>
      <c r="H107" s="302">
        <v>558260</v>
      </c>
      <c r="I107" s="132">
        <v>0</v>
      </c>
      <c r="J107" s="389">
        <v>0</v>
      </c>
      <c r="K107" s="271">
        <v>558310</v>
      </c>
      <c r="L107" s="132">
        <v>0</v>
      </c>
      <c r="M107" s="389">
        <v>0</v>
      </c>
      <c r="N107" s="271">
        <v>558220</v>
      </c>
      <c r="O107" s="132">
        <v>0</v>
      </c>
      <c r="P107" s="389">
        <v>0</v>
      </c>
    </row>
    <row r="108" spans="1:16" s="264" customFormat="1" ht="12.75">
      <c r="A108" s="272" t="s">
        <v>43</v>
      </c>
      <c r="B108" s="97" t="s">
        <v>278</v>
      </c>
      <c r="C108" s="258" t="s">
        <v>31</v>
      </c>
      <c r="D108" s="258" t="s">
        <v>53</v>
      </c>
      <c r="E108" s="258" t="s">
        <v>264</v>
      </c>
      <c r="F108" s="258" t="s">
        <v>77</v>
      </c>
      <c r="G108" s="259">
        <v>223</v>
      </c>
      <c r="H108" s="302">
        <v>285620</v>
      </c>
      <c r="I108" s="132">
        <v>0</v>
      </c>
      <c r="J108" s="389">
        <v>0</v>
      </c>
      <c r="K108" s="271">
        <v>285620</v>
      </c>
      <c r="L108" s="132">
        <v>0</v>
      </c>
      <c r="M108" s="389">
        <v>0</v>
      </c>
      <c r="N108" s="271"/>
      <c r="O108" s="132">
        <v>0</v>
      </c>
      <c r="P108" s="389">
        <v>0</v>
      </c>
    </row>
    <row r="109" spans="1:16" s="212" customFormat="1" ht="12.75">
      <c r="A109" s="272" t="s">
        <v>80</v>
      </c>
      <c r="B109" s="97" t="s">
        <v>279</v>
      </c>
      <c r="C109" s="258" t="s">
        <v>31</v>
      </c>
      <c r="D109" s="258" t="s">
        <v>53</v>
      </c>
      <c r="E109" s="258" t="s">
        <v>264</v>
      </c>
      <c r="F109" s="258" t="s">
        <v>77</v>
      </c>
      <c r="G109" s="259">
        <v>223</v>
      </c>
      <c r="H109" s="302">
        <v>0</v>
      </c>
      <c r="I109" s="132">
        <v>0</v>
      </c>
      <c r="J109" s="389">
        <v>0</v>
      </c>
      <c r="K109" s="276"/>
      <c r="L109" s="132">
        <v>0</v>
      </c>
      <c r="M109" s="389">
        <v>0</v>
      </c>
      <c r="N109" s="276"/>
      <c r="O109" s="132">
        <v>0</v>
      </c>
      <c r="P109" s="389">
        <v>0</v>
      </c>
    </row>
    <row r="110" spans="1:16" s="264" customFormat="1" ht="12.75">
      <c r="A110" s="272" t="s">
        <v>81</v>
      </c>
      <c r="B110" s="97" t="s">
        <v>206</v>
      </c>
      <c r="C110" s="258" t="s">
        <v>31</v>
      </c>
      <c r="D110" s="258" t="s">
        <v>53</v>
      </c>
      <c r="E110" s="258" t="s">
        <v>264</v>
      </c>
      <c r="F110" s="258" t="s">
        <v>77</v>
      </c>
      <c r="G110" s="259">
        <v>223</v>
      </c>
      <c r="H110" s="302"/>
      <c r="I110" s="132">
        <v>0</v>
      </c>
      <c r="J110" s="389">
        <v>0</v>
      </c>
      <c r="K110" s="277"/>
      <c r="L110" s="132">
        <v>0</v>
      </c>
      <c r="M110" s="389">
        <v>0</v>
      </c>
      <c r="N110" s="277"/>
      <c r="O110" s="132">
        <v>0</v>
      </c>
      <c r="P110" s="389">
        <v>0</v>
      </c>
    </row>
    <row r="111" spans="1:16" s="212" customFormat="1" ht="12.75">
      <c r="A111" s="272" t="s">
        <v>86</v>
      </c>
      <c r="B111" s="97" t="s">
        <v>237</v>
      </c>
      <c r="C111" s="258" t="s">
        <v>31</v>
      </c>
      <c r="D111" s="258" t="s">
        <v>53</v>
      </c>
      <c r="E111" s="258" t="s">
        <v>264</v>
      </c>
      <c r="F111" s="258" t="s">
        <v>77</v>
      </c>
      <c r="G111" s="259">
        <v>224</v>
      </c>
      <c r="H111" s="302"/>
      <c r="I111" s="132">
        <v>0</v>
      </c>
      <c r="J111" s="389">
        <v>0</v>
      </c>
      <c r="K111" s="277"/>
      <c r="L111" s="132">
        <v>0</v>
      </c>
      <c r="M111" s="389">
        <v>0</v>
      </c>
      <c r="N111" s="277"/>
      <c r="O111" s="132">
        <v>0</v>
      </c>
      <c r="P111" s="389">
        <v>0</v>
      </c>
    </row>
    <row r="112" spans="1:16" s="212" customFormat="1" ht="12.75">
      <c r="A112" s="272" t="s">
        <v>44</v>
      </c>
      <c r="B112" s="97" t="s">
        <v>280</v>
      </c>
      <c r="C112" s="258" t="s">
        <v>31</v>
      </c>
      <c r="D112" s="258" t="s">
        <v>53</v>
      </c>
      <c r="E112" s="258" t="s">
        <v>264</v>
      </c>
      <c r="F112" s="258" t="s">
        <v>77</v>
      </c>
      <c r="G112" s="259">
        <v>225</v>
      </c>
      <c r="H112" s="302">
        <f>15000+95000</f>
        <v>110000</v>
      </c>
      <c r="I112" s="132">
        <v>0</v>
      </c>
      <c r="J112" s="389">
        <v>0</v>
      </c>
      <c r="K112" s="277"/>
      <c r="L112" s="132">
        <v>0</v>
      </c>
      <c r="M112" s="389">
        <v>0</v>
      </c>
      <c r="N112" s="277"/>
      <c r="O112" s="132">
        <v>0</v>
      </c>
      <c r="P112" s="389">
        <v>0</v>
      </c>
    </row>
    <row r="113" spans="1:16" s="212" customFormat="1" ht="12.75">
      <c r="A113" s="272" t="s">
        <v>45</v>
      </c>
      <c r="B113" s="97" t="s">
        <v>487</v>
      </c>
      <c r="C113" s="258" t="s">
        <v>31</v>
      </c>
      <c r="D113" s="258" t="s">
        <v>53</v>
      </c>
      <c r="E113" s="258" t="s">
        <v>264</v>
      </c>
      <c r="F113" s="258" t="s">
        <v>77</v>
      </c>
      <c r="G113" s="259">
        <v>226</v>
      </c>
      <c r="H113" s="302">
        <f>10400-2400+37390</f>
        <v>45390</v>
      </c>
      <c r="I113" s="132">
        <v>0</v>
      </c>
      <c r="J113" s="389">
        <v>0</v>
      </c>
      <c r="K113" s="277"/>
      <c r="L113" s="132">
        <v>0</v>
      </c>
      <c r="M113" s="389">
        <v>0</v>
      </c>
      <c r="N113" s="277"/>
      <c r="O113" s="132">
        <v>0</v>
      </c>
      <c r="P113" s="389">
        <v>0</v>
      </c>
    </row>
    <row r="114" spans="1:16" s="264" customFormat="1" ht="12.75">
      <c r="A114" s="254" t="s">
        <v>46</v>
      </c>
      <c r="B114" s="97" t="s">
        <v>219</v>
      </c>
      <c r="C114" s="255" t="s">
        <v>31</v>
      </c>
      <c r="D114" s="255" t="s">
        <v>53</v>
      </c>
      <c r="E114" s="255" t="s">
        <v>264</v>
      </c>
      <c r="F114" s="255" t="s">
        <v>75</v>
      </c>
      <c r="G114" s="256">
        <v>300</v>
      </c>
      <c r="H114" s="205">
        <f>H116+H117</f>
        <v>20340</v>
      </c>
      <c r="I114" s="132">
        <v>0</v>
      </c>
      <c r="J114" s="389">
        <v>0</v>
      </c>
      <c r="K114" s="205">
        <f>K116</f>
        <v>0</v>
      </c>
      <c r="L114" s="132">
        <v>0</v>
      </c>
      <c r="M114" s="389">
        <v>0</v>
      </c>
      <c r="N114" s="205">
        <f>N116</f>
        <v>0</v>
      </c>
      <c r="O114" s="132">
        <v>0</v>
      </c>
      <c r="P114" s="389">
        <v>0</v>
      </c>
    </row>
    <row r="115" spans="1:16" s="212" customFormat="1" ht="12.75" customHeight="1">
      <c r="A115" s="257" t="s">
        <v>47</v>
      </c>
      <c r="B115" s="97" t="s">
        <v>488</v>
      </c>
      <c r="C115" s="258" t="s">
        <v>31</v>
      </c>
      <c r="D115" s="258" t="s">
        <v>53</v>
      </c>
      <c r="E115" s="258" t="s">
        <v>264</v>
      </c>
      <c r="F115" s="258" t="s">
        <v>77</v>
      </c>
      <c r="G115" s="259">
        <v>310</v>
      </c>
      <c r="H115" s="302"/>
      <c r="I115" s="132"/>
      <c r="J115" s="389"/>
      <c r="K115" s="277"/>
      <c r="L115" s="132"/>
      <c r="M115" s="389"/>
      <c r="N115" s="277"/>
      <c r="O115" s="132"/>
      <c r="P115" s="389"/>
    </row>
    <row r="116" spans="1:16" s="212" customFormat="1" ht="18" customHeight="1">
      <c r="A116" s="409" t="s">
        <v>48</v>
      </c>
      <c r="B116" s="97" t="s">
        <v>168</v>
      </c>
      <c r="C116" s="258" t="s">
        <v>31</v>
      </c>
      <c r="D116" s="258" t="s">
        <v>53</v>
      </c>
      <c r="E116" s="258" t="s">
        <v>264</v>
      </c>
      <c r="F116" s="258" t="s">
        <v>77</v>
      </c>
      <c r="G116" s="259">
        <v>346</v>
      </c>
      <c r="H116" s="302">
        <f>20340</f>
        <v>20340</v>
      </c>
      <c r="I116" s="132">
        <v>0</v>
      </c>
      <c r="J116" s="389">
        <v>0</v>
      </c>
      <c r="K116" s="277"/>
      <c r="L116" s="132">
        <v>0</v>
      </c>
      <c r="M116" s="389">
        <v>0</v>
      </c>
      <c r="N116" s="277"/>
      <c r="O116" s="132">
        <v>0</v>
      </c>
      <c r="P116" s="389">
        <v>0</v>
      </c>
    </row>
    <row r="117" spans="1:16" ht="55.5" customHeight="1">
      <c r="A117" s="220" t="s">
        <v>429</v>
      </c>
      <c r="B117" s="97" t="s">
        <v>169</v>
      </c>
      <c r="C117" s="97" t="s">
        <v>31</v>
      </c>
      <c r="D117" s="97" t="s">
        <v>53</v>
      </c>
      <c r="E117" s="97" t="s">
        <v>448</v>
      </c>
      <c r="F117" s="97" t="s">
        <v>404</v>
      </c>
      <c r="G117" s="85"/>
      <c r="H117" s="307"/>
      <c r="I117" s="132"/>
      <c r="J117" s="389"/>
      <c r="K117" s="277"/>
      <c r="L117" s="132"/>
      <c r="M117" s="389"/>
      <c r="N117" s="277"/>
      <c r="O117" s="132"/>
      <c r="P117" s="389"/>
    </row>
    <row r="118" spans="1:16" ht="24" customHeight="1">
      <c r="A118" s="65" t="s">
        <v>452</v>
      </c>
      <c r="B118" s="97" t="s">
        <v>207</v>
      </c>
      <c r="C118" s="84" t="s">
        <v>31</v>
      </c>
      <c r="D118" s="84" t="s">
        <v>53</v>
      </c>
      <c r="E118" s="84" t="s">
        <v>448</v>
      </c>
      <c r="F118" s="84" t="s">
        <v>77</v>
      </c>
      <c r="G118" s="85">
        <v>353</v>
      </c>
      <c r="H118" s="382">
        <v>2400</v>
      </c>
      <c r="I118" s="132">
        <v>0</v>
      </c>
      <c r="J118" s="389">
        <v>0</v>
      </c>
      <c r="K118" s="277"/>
      <c r="L118" s="132">
        <v>0</v>
      </c>
      <c r="M118" s="389">
        <v>0</v>
      </c>
      <c r="N118" s="277"/>
      <c r="O118" s="132">
        <v>0</v>
      </c>
      <c r="P118" s="389">
        <v>0</v>
      </c>
    </row>
    <row r="119" spans="1:16" ht="38.25">
      <c r="A119" s="220" t="s">
        <v>402</v>
      </c>
      <c r="B119" s="97" t="s">
        <v>208</v>
      </c>
      <c r="C119" s="430" t="s">
        <v>31</v>
      </c>
      <c r="D119" s="430" t="s">
        <v>53</v>
      </c>
      <c r="E119" s="430" t="s">
        <v>403</v>
      </c>
      <c r="F119" s="430" t="s">
        <v>404</v>
      </c>
      <c r="G119" s="291"/>
      <c r="H119" s="311">
        <f>H121</f>
        <v>16380</v>
      </c>
      <c r="I119" s="132">
        <v>0</v>
      </c>
      <c r="J119" s="389">
        <v>0</v>
      </c>
      <c r="K119" s="292"/>
      <c r="L119" s="132">
        <v>0</v>
      </c>
      <c r="M119" s="389">
        <v>0</v>
      </c>
      <c r="N119" s="293"/>
      <c r="O119" s="132">
        <v>0</v>
      </c>
      <c r="P119" s="389">
        <v>0</v>
      </c>
    </row>
    <row r="120" spans="1:16" ht="12.75">
      <c r="A120" s="230" t="s">
        <v>46</v>
      </c>
      <c r="B120" s="97" t="s">
        <v>209</v>
      </c>
      <c r="C120" s="294" t="s">
        <v>31</v>
      </c>
      <c r="D120" s="294" t="s">
        <v>53</v>
      </c>
      <c r="E120" s="290" t="s">
        <v>403</v>
      </c>
      <c r="F120" s="294" t="s">
        <v>75</v>
      </c>
      <c r="G120" s="295"/>
      <c r="H120" s="296"/>
      <c r="I120" s="132">
        <v>0</v>
      </c>
      <c r="J120" s="389">
        <v>0</v>
      </c>
      <c r="K120" s="297"/>
      <c r="L120" s="132">
        <v>0</v>
      </c>
      <c r="M120" s="389">
        <v>0</v>
      </c>
      <c r="N120" s="298"/>
      <c r="O120" s="132">
        <v>0</v>
      </c>
      <c r="P120" s="389">
        <v>0</v>
      </c>
    </row>
    <row r="121" spans="1:16" ht="17.25" customHeight="1">
      <c r="A121" s="65" t="s">
        <v>481</v>
      </c>
      <c r="B121" s="97" t="s">
        <v>238</v>
      </c>
      <c r="C121" s="290" t="s">
        <v>31</v>
      </c>
      <c r="D121" s="290" t="s">
        <v>53</v>
      </c>
      <c r="E121" s="290" t="s">
        <v>403</v>
      </c>
      <c r="F121" s="299">
        <v>244</v>
      </c>
      <c r="G121" s="85">
        <v>342</v>
      </c>
      <c r="H121" s="312">
        <v>16380</v>
      </c>
      <c r="I121" s="132">
        <v>0</v>
      </c>
      <c r="J121" s="389">
        <v>0</v>
      </c>
      <c r="K121" s="313"/>
      <c r="L121" s="132">
        <v>0</v>
      </c>
      <c r="M121" s="389">
        <v>0</v>
      </c>
      <c r="N121" s="314"/>
      <c r="O121" s="132">
        <v>0</v>
      </c>
      <c r="P121" s="389">
        <v>0</v>
      </c>
    </row>
    <row r="122" spans="1:17" s="212" customFormat="1" ht="39.75" customHeight="1">
      <c r="A122" s="251" t="s">
        <v>151</v>
      </c>
      <c r="B122" s="97" t="s">
        <v>239</v>
      </c>
      <c r="C122" s="252" t="s">
        <v>31</v>
      </c>
      <c r="D122" s="252" t="s">
        <v>53</v>
      </c>
      <c r="E122" s="252" t="s">
        <v>265</v>
      </c>
      <c r="F122" s="252" t="s">
        <v>424</v>
      </c>
      <c r="G122" s="250"/>
      <c r="H122" s="210">
        <f>H123</f>
        <v>5246870</v>
      </c>
      <c r="I122" s="132">
        <v>0</v>
      </c>
      <c r="J122" s="389">
        <v>0</v>
      </c>
      <c r="K122" s="210">
        <f>K123</f>
        <v>5350820</v>
      </c>
      <c r="L122" s="132">
        <v>0</v>
      </c>
      <c r="M122" s="389">
        <v>0</v>
      </c>
      <c r="N122" s="210">
        <f>N123</f>
        <v>5401900</v>
      </c>
      <c r="O122" s="132">
        <v>0</v>
      </c>
      <c r="P122" s="389">
        <v>0</v>
      </c>
      <c r="Q122" s="279"/>
    </row>
    <row r="123" spans="1:16" s="264" customFormat="1" ht="25.5">
      <c r="A123" s="254" t="s">
        <v>105</v>
      </c>
      <c r="B123" s="97" t="s">
        <v>281</v>
      </c>
      <c r="C123" s="255" t="s">
        <v>31</v>
      </c>
      <c r="D123" s="255" t="s">
        <v>53</v>
      </c>
      <c r="E123" s="255" t="s">
        <v>265</v>
      </c>
      <c r="F123" s="255" t="s">
        <v>96</v>
      </c>
      <c r="G123" s="280">
        <v>210</v>
      </c>
      <c r="H123" s="205">
        <f>H124+H125+H126+H127+H128+H131+H132</f>
        <v>5246870</v>
      </c>
      <c r="I123" s="132">
        <v>0</v>
      </c>
      <c r="J123" s="389">
        <v>0</v>
      </c>
      <c r="K123" s="205">
        <f>K124+K126+K127+K128+K125+K132</f>
        <v>5350820</v>
      </c>
      <c r="L123" s="132">
        <v>0</v>
      </c>
      <c r="M123" s="389">
        <v>0</v>
      </c>
      <c r="N123" s="205">
        <f>N124+N125+N126+N127+N128+N132</f>
        <v>5401900</v>
      </c>
      <c r="O123" s="132">
        <v>0</v>
      </c>
      <c r="P123" s="389">
        <v>0</v>
      </c>
    </row>
    <row r="124" spans="1:16" s="212" customFormat="1" ht="12.75">
      <c r="A124" s="272" t="s">
        <v>98</v>
      </c>
      <c r="B124" s="97" t="s">
        <v>282</v>
      </c>
      <c r="C124" s="258" t="s">
        <v>31</v>
      </c>
      <c r="D124" s="258" t="s">
        <v>53</v>
      </c>
      <c r="E124" s="258" t="s">
        <v>266</v>
      </c>
      <c r="F124" s="258" t="s">
        <v>106</v>
      </c>
      <c r="G124" s="249">
        <v>211</v>
      </c>
      <c r="H124" s="302">
        <v>2991390</v>
      </c>
      <c r="I124" s="132">
        <v>0</v>
      </c>
      <c r="J124" s="389">
        <v>0</v>
      </c>
      <c r="K124" s="302">
        <v>2991390</v>
      </c>
      <c r="L124" s="132">
        <v>0</v>
      </c>
      <c r="M124" s="389">
        <v>0</v>
      </c>
      <c r="N124" s="302">
        <v>3010990</v>
      </c>
      <c r="O124" s="132">
        <v>0</v>
      </c>
      <c r="P124" s="389">
        <v>0</v>
      </c>
    </row>
    <row r="125" spans="1:16" s="212" customFormat="1" ht="12.75">
      <c r="A125" s="272" t="s">
        <v>204</v>
      </c>
      <c r="B125" s="97" t="s">
        <v>283</v>
      </c>
      <c r="C125" s="258" t="s">
        <v>31</v>
      </c>
      <c r="D125" s="258" t="s">
        <v>53</v>
      </c>
      <c r="E125" s="258" t="s">
        <v>266</v>
      </c>
      <c r="F125" s="258" t="s">
        <v>148</v>
      </c>
      <c r="G125" s="249">
        <v>212</v>
      </c>
      <c r="H125" s="302"/>
      <c r="I125" s="132">
        <v>0</v>
      </c>
      <c r="J125" s="389">
        <v>0</v>
      </c>
      <c r="K125" s="302"/>
      <c r="L125" s="132">
        <v>0</v>
      </c>
      <c r="M125" s="389">
        <v>0</v>
      </c>
      <c r="N125" s="302"/>
      <c r="O125" s="132">
        <v>0</v>
      </c>
      <c r="P125" s="389">
        <v>0</v>
      </c>
    </row>
    <row r="126" spans="1:16" s="212" customFormat="1" ht="12.75">
      <c r="A126" s="272" t="s">
        <v>100</v>
      </c>
      <c r="B126" s="97" t="s">
        <v>240</v>
      </c>
      <c r="C126" s="258" t="s">
        <v>31</v>
      </c>
      <c r="D126" s="258" t="s">
        <v>53</v>
      </c>
      <c r="E126" s="258" t="s">
        <v>266</v>
      </c>
      <c r="F126" s="258" t="s">
        <v>198</v>
      </c>
      <c r="G126" s="259">
        <v>213</v>
      </c>
      <c r="H126" s="302">
        <v>903400</v>
      </c>
      <c r="I126" s="132">
        <v>0</v>
      </c>
      <c r="J126" s="389">
        <v>0</v>
      </c>
      <c r="K126" s="302">
        <v>903400</v>
      </c>
      <c r="L126" s="132">
        <v>0</v>
      </c>
      <c r="M126" s="389">
        <v>0</v>
      </c>
      <c r="N126" s="302">
        <v>909310</v>
      </c>
      <c r="O126" s="132">
        <v>0</v>
      </c>
      <c r="P126" s="389">
        <v>0</v>
      </c>
    </row>
    <row r="127" spans="1:16" s="212" customFormat="1" ht="12.75">
      <c r="A127" s="272" t="s">
        <v>98</v>
      </c>
      <c r="B127" s="97" t="s">
        <v>284</v>
      </c>
      <c r="C127" s="258" t="s">
        <v>31</v>
      </c>
      <c r="D127" s="258" t="s">
        <v>53</v>
      </c>
      <c r="E127" s="258" t="s">
        <v>267</v>
      </c>
      <c r="F127" s="258" t="s">
        <v>106</v>
      </c>
      <c r="G127" s="249">
        <v>211</v>
      </c>
      <c r="H127" s="302">
        <v>843730</v>
      </c>
      <c r="I127" s="132">
        <v>0</v>
      </c>
      <c r="J127" s="389">
        <v>0</v>
      </c>
      <c r="K127" s="302">
        <v>843730</v>
      </c>
      <c r="L127" s="132">
        <v>0</v>
      </c>
      <c r="M127" s="389">
        <v>0</v>
      </c>
      <c r="N127" s="302">
        <v>849280</v>
      </c>
      <c r="O127" s="132">
        <v>0</v>
      </c>
      <c r="P127" s="389">
        <v>0</v>
      </c>
    </row>
    <row r="128" spans="1:16" s="212" customFormat="1" ht="12.75">
      <c r="A128" s="272" t="s">
        <v>100</v>
      </c>
      <c r="B128" s="97" t="s">
        <v>285</v>
      </c>
      <c r="C128" s="258" t="s">
        <v>31</v>
      </c>
      <c r="D128" s="258" t="s">
        <v>53</v>
      </c>
      <c r="E128" s="258" t="s">
        <v>267</v>
      </c>
      <c r="F128" s="258" t="s">
        <v>198</v>
      </c>
      <c r="G128" s="259">
        <v>213</v>
      </c>
      <c r="H128" s="302">
        <v>254799</v>
      </c>
      <c r="I128" s="132">
        <v>0</v>
      </c>
      <c r="J128" s="389">
        <v>0</v>
      </c>
      <c r="K128" s="302">
        <v>254799</v>
      </c>
      <c r="L128" s="132">
        <v>0</v>
      </c>
      <c r="M128" s="389">
        <v>0</v>
      </c>
      <c r="N128" s="302">
        <v>256480</v>
      </c>
      <c r="O128" s="132">
        <v>0</v>
      </c>
      <c r="P128" s="389">
        <v>0</v>
      </c>
    </row>
    <row r="129" spans="1:16" s="212" customFormat="1" ht="12.75">
      <c r="A129" s="273" t="s">
        <v>40</v>
      </c>
      <c r="B129" s="97" t="s">
        <v>170</v>
      </c>
      <c r="C129" s="255" t="s">
        <v>31</v>
      </c>
      <c r="D129" s="255" t="s">
        <v>53</v>
      </c>
      <c r="E129" s="255" t="s">
        <v>265</v>
      </c>
      <c r="F129" s="255" t="s">
        <v>75</v>
      </c>
      <c r="G129" s="256">
        <v>220</v>
      </c>
      <c r="H129" s="205"/>
      <c r="I129" s="132"/>
      <c r="J129" s="389"/>
      <c r="K129" s="271"/>
      <c r="L129" s="132"/>
      <c r="M129" s="389"/>
      <c r="N129" s="271"/>
      <c r="O129" s="132"/>
      <c r="P129" s="389"/>
    </row>
    <row r="130" spans="1:16" s="212" customFormat="1" ht="12.75" customHeight="1">
      <c r="A130" s="272" t="s">
        <v>41</v>
      </c>
      <c r="B130" s="97" t="s">
        <v>286</v>
      </c>
      <c r="C130" s="258" t="s">
        <v>31</v>
      </c>
      <c r="D130" s="258" t="s">
        <v>53</v>
      </c>
      <c r="E130" s="258" t="s">
        <v>265</v>
      </c>
      <c r="F130" s="258" t="s">
        <v>76</v>
      </c>
      <c r="G130" s="259">
        <v>221</v>
      </c>
      <c r="H130" s="302"/>
      <c r="I130" s="132"/>
      <c r="J130" s="389"/>
      <c r="K130" s="271"/>
      <c r="L130" s="132"/>
      <c r="M130" s="389"/>
      <c r="N130" s="271"/>
      <c r="O130" s="132"/>
      <c r="P130" s="389"/>
    </row>
    <row r="131" spans="1:16" s="212" customFormat="1" ht="12.75">
      <c r="A131" s="254" t="s">
        <v>46</v>
      </c>
      <c r="B131" s="97" t="s">
        <v>287</v>
      </c>
      <c r="C131" s="255" t="s">
        <v>31</v>
      </c>
      <c r="D131" s="255" t="s">
        <v>53</v>
      </c>
      <c r="E131" s="255" t="s">
        <v>268</v>
      </c>
      <c r="F131" s="255" t="s">
        <v>75</v>
      </c>
      <c r="G131" s="256">
        <v>300</v>
      </c>
      <c r="H131" s="205"/>
      <c r="I131" s="132"/>
      <c r="J131" s="389"/>
      <c r="K131" s="271"/>
      <c r="L131" s="132"/>
      <c r="M131" s="389"/>
      <c r="N131" s="271"/>
      <c r="O131" s="132"/>
      <c r="P131" s="389"/>
    </row>
    <row r="132" spans="1:16" s="212" customFormat="1" ht="12.75">
      <c r="A132" s="272" t="s">
        <v>47</v>
      </c>
      <c r="B132" s="97" t="s">
        <v>171</v>
      </c>
      <c r="C132" s="258" t="s">
        <v>31</v>
      </c>
      <c r="D132" s="258" t="s">
        <v>53</v>
      </c>
      <c r="E132" s="258" t="s">
        <v>268</v>
      </c>
      <c r="F132" s="258" t="s">
        <v>77</v>
      </c>
      <c r="G132" s="259">
        <v>310</v>
      </c>
      <c r="H132" s="302">
        <v>253551</v>
      </c>
      <c r="I132" s="132">
        <v>0</v>
      </c>
      <c r="J132" s="389">
        <v>0</v>
      </c>
      <c r="K132" s="302">
        <v>357501</v>
      </c>
      <c r="L132" s="132">
        <v>0</v>
      </c>
      <c r="M132" s="389">
        <v>0</v>
      </c>
      <c r="N132" s="271">
        <v>375840</v>
      </c>
      <c r="O132" s="132">
        <v>0</v>
      </c>
      <c r="P132" s="389">
        <v>0</v>
      </c>
    </row>
    <row r="133" spans="1:16" s="212" customFormat="1" ht="38.25">
      <c r="A133" s="251" t="s">
        <v>152</v>
      </c>
      <c r="B133" s="97" t="s">
        <v>241</v>
      </c>
      <c r="C133" s="281" t="s">
        <v>31</v>
      </c>
      <c r="D133" s="281" t="s">
        <v>53</v>
      </c>
      <c r="E133" s="281" t="s">
        <v>294</v>
      </c>
      <c r="F133" s="281"/>
      <c r="G133" s="240"/>
      <c r="H133" s="210">
        <f>H135</f>
        <v>200000</v>
      </c>
      <c r="I133" s="132">
        <v>0</v>
      </c>
      <c r="J133" s="389">
        <v>0</v>
      </c>
      <c r="K133" s="241">
        <f>K134</f>
        <v>200000</v>
      </c>
      <c r="L133" s="132">
        <v>0</v>
      </c>
      <c r="M133" s="389">
        <v>0</v>
      </c>
      <c r="N133" s="241">
        <f>N134</f>
        <v>200000</v>
      </c>
      <c r="O133" s="132">
        <v>0</v>
      </c>
      <c r="P133" s="389">
        <v>0</v>
      </c>
    </row>
    <row r="134" spans="1:16" s="212" customFormat="1" ht="12.75">
      <c r="A134" s="254" t="s">
        <v>46</v>
      </c>
      <c r="B134" s="97" t="s">
        <v>242</v>
      </c>
      <c r="C134" s="255" t="s">
        <v>31</v>
      </c>
      <c r="D134" s="255" t="s">
        <v>53</v>
      </c>
      <c r="E134" s="408" t="s">
        <v>294</v>
      </c>
      <c r="F134" s="255" t="s">
        <v>75</v>
      </c>
      <c r="G134" s="256"/>
      <c r="H134" s="205">
        <f>H135</f>
        <v>200000</v>
      </c>
      <c r="I134" s="132">
        <v>0</v>
      </c>
      <c r="J134" s="389">
        <v>0</v>
      </c>
      <c r="K134" s="271">
        <v>200000</v>
      </c>
      <c r="L134" s="132">
        <v>0</v>
      </c>
      <c r="M134" s="389">
        <v>0</v>
      </c>
      <c r="N134" s="271">
        <v>200000</v>
      </c>
      <c r="O134" s="132">
        <v>0</v>
      </c>
      <c r="P134" s="389">
        <v>0</v>
      </c>
    </row>
    <row r="135" spans="1:16" s="212" customFormat="1" ht="12.75" customHeight="1">
      <c r="A135" s="257" t="s">
        <v>48</v>
      </c>
      <c r="B135" s="97" t="s">
        <v>358</v>
      </c>
      <c r="C135" s="258" t="s">
        <v>31</v>
      </c>
      <c r="D135" s="258" t="s">
        <v>53</v>
      </c>
      <c r="E135" s="381" t="s">
        <v>294</v>
      </c>
      <c r="F135" s="282">
        <v>244</v>
      </c>
      <c r="G135" s="259">
        <v>342</v>
      </c>
      <c r="H135" s="302">
        <f>89000+111000</f>
        <v>200000</v>
      </c>
      <c r="I135" s="132">
        <v>0</v>
      </c>
      <c r="J135" s="389">
        <v>0</v>
      </c>
      <c r="K135" s="271">
        <v>200000</v>
      </c>
      <c r="L135" s="132">
        <v>0</v>
      </c>
      <c r="M135" s="389">
        <v>0</v>
      </c>
      <c r="N135" s="271">
        <v>200000</v>
      </c>
      <c r="O135" s="132">
        <v>0</v>
      </c>
      <c r="P135" s="389">
        <v>0</v>
      </c>
    </row>
    <row r="136" spans="1:16" s="212" customFormat="1" ht="15" customHeight="1">
      <c r="A136" s="251" t="s">
        <v>153</v>
      </c>
      <c r="B136" s="97" t="s">
        <v>288</v>
      </c>
      <c r="C136" s="252" t="s">
        <v>31</v>
      </c>
      <c r="D136" s="252" t="s">
        <v>53</v>
      </c>
      <c r="E136" s="252" t="s">
        <v>295</v>
      </c>
      <c r="F136" s="252"/>
      <c r="G136" s="250"/>
      <c r="H136" s="210">
        <f>H138+H139</f>
        <v>79570</v>
      </c>
      <c r="I136" s="132">
        <v>0</v>
      </c>
      <c r="J136" s="389">
        <v>0</v>
      </c>
      <c r="K136" s="210">
        <f>K138+K139</f>
        <v>0</v>
      </c>
      <c r="L136" s="132">
        <v>0</v>
      </c>
      <c r="M136" s="389">
        <v>0</v>
      </c>
      <c r="N136" s="210">
        <f>N138+N139</f>
        <v>0</v>
      </c>
      <c r="O136" s="132">
        <v>0</v>
      </c>
      <c r="P136" s="389">
        <v>0</v>
      </c>
    </row>
    <row r="137" spans="1:16" s="212" customFormat="1" ht="12.75">
      <c r="A137" s="254" t="s">
        <v>154</v>
      </c>
      <c r="B137" s="97" t="s">
        <v>359</v>
      </c>
      <c r="C137" s="255" t="s">
        <v>31</v>
      </c>
      <c r="D137" s="255" t="s">
        <v>53</v>
      </c>
      <c r="E137" s="255" t="s">
        <v>295</v>
      </c>
      <c r="F137" s="255" t="s">
        <v>113</v>
      </c>
      <c r="G137" s="256">
        <v>290</v>
      </c>
      <c r="H137" s="205">
        <f>H138+H139</f>
        <v>79570</v>
      </c>
      <c r="I137" s="132">
        <v>0</v>
      </c>
      <c r="J137" s="389">
        <v>0</v>
      </c>
      <c r="K137" s="205"/>
      <c r="L137" s="132">
        <v>0</v>
      </c>
      <c r="M137" s="389">
        <v>0</v>
      </c>
      <c r="N137" s="205"/>
      <c r="O137" s="132">
        <v>0</v>
      </c>
      <c r="P137" s="389">
        <v>0</v>
      </c>
    </row>
    <row r="138" spans="1:16" s="212" customFormat="1" ht="25.5">
      <c r="A138" s="257" t="s">
        <v>107</v>
      </c>
      <c r="B138" s="97" t="s">
        <v>489</v>
      </c>
      <c r="C138" s="258" t="s">
        <v>31</v>
      </c>
      <c r="D138" s="258" t="s">
        <v>53</v>
      </c>
      <c r="E138" s="258" t="s">
        <v>295</v>
      </c>
      <c r="F138" s="258" t="s">
        <v>82</v>
      </c>
      <c r="G138" s="259">
        <v>291</v>
      </c>
      <c r="H138" s="302">
        <f>600+75970</f>
        <v>76570</v>
      </c>
      <c r="I138" s="132">
        <v>0</v>
      </c>
      <c r="J138" s="389">
        <v>0</v>
      </c>
      <c r="K138" s="283"/>
      <c r="L138" s="132">
        <v>0</v>
      </c>
      <c r="M138" s="389">
        <v>0</v>
      </c>
      <c r="N138" s="301"/>
      <c r="O138" s="132">
        <v>0</v>
      </c>
      <c r="P138" s="389">
        <v>0</v>
      </c>
    </row>
    <row r="139" spans="1:16" s="212" customFormat="1" ht="12.75">
      <c r="A139" s="289" t="s">
        <v>109</v>
      </c>
      <c r="B139" s="97" t="s">
        <v>360</v>
      </c>
      <c r="C139" s="288" t="s">
        <v>31</v>
      </c>
      <c r="D139" s="288" t="s">
        <v>53</v>
      </c>
      <c r="E139" s="288" t="s">
        <v>295</v>
      </c>
      <c r="F139" s="288" t="s">
        <v>104</v>
      </c>
      <c r="G139" s="259">
        <v>292</v>
      </c>
      <c r="H139" s="302">
        <v>3000</v>
      </c>
      <c r="I139" s="132">
        <v>0</v>
      </c>
      <c r="J139" s="389">
        <v>0</v>
      </c>
      <c r="K139" s="283"/>
      <c r="L139" s="132">
        <v>0</v>
      </c>
      <c r="M139" s="389">
        <v>0</v>
      </c>
      <c r="N139" s="301"/>
      <c r="O139" s="132">
        <v>0</v>
      </c>
      <c r="P139" s="389">
        <v>0</v>
      </c>
    </row>
    <row r="140" spans="1:16" ht="15" customHeight="1">
      <c r="A140" s="220" t="s">
        <v>112</v>
      </c>
      <c r="B140" s="97" t="s">
        <v>411</v>
      </c>
      <c r="C140" s="97" t="s">
        <v>31</v>
      </c>
      <c r="D140" s="97" t="s">
        <v>53</v>
      </c>
      <c r="E140" s="97" t="s">
        <v>396</v>
      </c>
      <c r="F140" s="97"/>
      <c r="G140" s="101"/>
      <c r="H140" s="210"/>
      <c r="I140" s="132">
        <v>0</v>
      </c>
      <c r="J140" s="389">
        <v>0</v>
      </c>
      <c r="K140" s="301"/>
      <c r="L140" s="132">
        <v>0</v>
      </c>
      <c r="M140" s="389">
        <v>0</v>
      </c>
      <c r="N140" s="301"/>
      <c r="O140" s="132">
        <v>0</v>
      </c>
      <c r="P140" s="389">
        <v>0</v>
      </c>
    </row>
    <row r="141" spans="1:16" ht="12.75">
      <c r="A141" s="238" t="s">
        <v>40</v>
      </c>
      <c r="B141" s="97" t="s">
        <v>289</v>
      </c>
      <c r="C141" s="97" t="s">
        <v>31</v>
      </c>
      <c r="D141" s="97" t="s">
        <v>53</v>
      </c>
      <c r="E141" s="84" t="s">
        <v>396</v>
      </c>
      <c r="F141" s="97" t="s">
        <v>75</v>
      </c>
      <c r="G141" s="101">
        <v>220</v>
      </c>
      <c r="H141" s="210">
        <f>H145+H143+H144</f>
        <v>14000</v>
      </c>
      <c r="I141" s="132">
        <v>0</v>
      </c>
      <c r="J141" s="389">
        <v>0</v>
      </c>
      <c r="K141" s="210">
        <v>0</v>
      </c>
      <c r="L141" s="132">
        <v>0</v>
      </c>
      <c r="M141" s="389">
        <v>0</v>
      </c>
      <c r="N141" s="210">
        <v>0</v>
      </c>
      <c r="O141" s="132">
        <v>0</v>
      </c>
      <c r="P141" s="389">
        <v>0</v>
      </c>
    </row>
    <row r="142" spans="1:16" ht="12.75">
      <c r="A142" s="237" t="s">
        <v>41</v>
      </c>
      <c r="B142" s="97" t="s">
        <v>290</v>
      </c>
      <c r="C142" s="84" t="s">
        <v>31</v>
      </c>
      <c r="D142" s="84" t="s">
        <v>53</v>
      </c>
      <c r="E142" s="84" t="s">
        <v>396</v>
      </c>
      <c r="F142" s="84" t="s">
        <v>77</v>
      </c>
      <c r="G142" s="85">
        <v>221</v>
      </c>
      <c r="H142" s="302"/>
      <c r="I142" s="132"/>
      <c r="J142" s="389"/>
      <c r="K142" s="210"/>
      <c r="L142" s="132"/>
      <c r="M142" s="389"/>
      <c r="N142" s="210"/>
      <c r="O142" s="132"/>
      <c r="P142" s="389"/>
    </row>
    <row r="143" spans="1:16" ht="12.75">
      <c r="A143" s="65" t="s">
        <v>42</v>
      </c>
      <c r="B143" s="97" t="s">
        <v>291</v>
      </c>
      <c r="C143" s="84" t="s">
        <v>31</v>
      </c>
      <c r="D143" s="84" t="s">
        <v>53</v>
      </c>
      <c r="E143" s="84" t="s">
        <v>396</v>
      </c>
      <c r="F143" s="84" t="s">
        <v>77</v>
      </c>
      <c r="G143" s="85">
        <v>223</v>
      </c>
      <c r="H143" s="307"/>
      <c r="I143" s="132"/>
      <c r="J143" s="389"/>
      <c r="K143" s="306"/>
      <c r="L143" s="132"/>
      <c r="M143" s="389"/>
      <c r="N143" s="306"/>
      <c r="O143" s="132"/>
      <c r="P143" s="389"/>
    </row>
    <row r="144" spans="1:16" ht="12.75">
      <c r="A144" s="65" t="s">
        <v>42</v>
      </c>
      <c r="B144" s="97" t="s">
        <v>292</v>
      </c>
      <c r="C144" s="84" t="s">
        <v>31</v>
      </c>
      <c r="D144" s="84" t="s">
        <v>53</v>
      </c>
      <c r="E144" s="84" t="s">
        <v>396</v>
      </c>
      <c r="F144" s="84" t="s">
        <v>77</v>
      </c>
      <c r="G144" s="85">
        <v>223</v>
      </c>
      <c r="H144" s="302">
        <v>7740</v>
      </c>
      <c r="I144" s="132">
        <v>0</v>
      </c>
      <c r="J144" s="389">
        <v>0</v>
      </c>
      <c r="K144" s="301">
        <v>0</v>
      </c>
      <c r="L144" s="132">
        <v>0</v>
      </c>
      <c r="M144" s="389">
        <v>0</v>
      </c>
      <c r="N144" s="301">
        <v>0</v>
      </c>
      <c r="O144" s="132">
        <v>0</v>
      </c>
      <c r="P144" s="389">
        <v>0</v>
      </c>
    </row>
    <row r="145" spans="1:16" ht="12.75">
      <c r="A145" s="65" t="s">
        <v>42</v>
      </c>
      <c r="B145" s="97" t="s">
        <v>387</v>
      </c>
      <c r="C145" s="84" t="s">
        <v>31</v>
      </c>
      <c r="D145" s="84" t="s">
        <v>53</v>
      </c>
      <c r="E145" s="84" t="s">
        <v>396</v>
      </c>
      <c r="F145" s="84" t="s">
        <v>77</v>
      </c>
      <c r="G145" s="85">
        <v>223</v>
      </c>
      <c r="H145" s="302">
        <v>6260</v>
      </c>
      <c r="I145" s="132">
        <v>0</v>
      </c>
      <c r="J145" s="389">
        <v>0</v>
      </c>
      <c r="K145" s="301">
        <v>0</v>
      </c>
      <c r="L145" s="132">
        <v>0</v>
      </c>
      <c r="M145" s="389">
        <v>0</v>
      </c>
      <c r="N145" s="301">
        <v>0</v>
      </c>
      <c r="O145" s="132">
        <v>0</v>
      </c>
      <c r="P145" s="389">
        <v>0</v>
      </c>
    </row>
    <row r="146" spans="1:16" ht="42.75" customHeight="1">
      <c r="A146" s="228" t="s">
        <v>262</v>
      </c>
      <c r="B146" s="97" t="s">
        <v>293</v>
      </c>
      <c r="C146" s="97" t="s">
        <v>31</v>
      </c>
      <c r="D146" s="97" t="s">
        <v>269</v>
      </c>
      <c r="E146" s="97" t="s">
        <v>137</v>
      </c>
      <c r="F146" s="84"/>
      <c r="G146" s="85"/>
      <c r="H146" s="284">
        <f>H149+H156</f>
        <v>32471</v>
      </c>
      <c r="I146" s="132">
        <v>0</v>
      </c>
      <c r="J146" s="389">
        <v>0</v>
      </c>
      <c r="K146" s="284">
        <f>K149+K156</f>
        <v>32471</v>
      </c>
      <c r="L146" s="132">
        <v>0</v>
      </c>
      <c r="M146" s="389">
        <v>0</v>
      </c>
      <c r="N146" s="284">
        <f>N149+N156</f>
        <v>32471</v>
      </c>
      <c r="O146" s="132">
        <v>0</v>
      </c>
      <c r="P146" s="389">
        <v>0</v>
      </c>
    </row>
    <row r="147" spans="1:16" ht="30" customHeight="1">
      <c r="A147" s="230" t="s">
        <v>328</v>
      </c>
      <c r="B147" s="97" t="s">
        <v>388</v>
      </c>
      <c r="C147" s="81" t="s">
        <v>31</v>
      </c>
      <c r="D147" s="81" t="s">
        <v>269</v>
      </c>
      <c r="E147" s="81" t="s">
        <v>263</v>
      </c>
      <c r="F147" s="84"/>
      <c r="G147" s="85"/>
      <c r="H147" s="292"/>
      <c r="I147" s="132"/>
      <c r="J147" s="389"/>
      <c r="K147" s="241"/>
      <c r="L147" s="132"/>
      <c r="M147" s="389"/>
      <c r="N147" s="241"/>
      <c r="O147" s="132"/>
      <c r="P147" s="389"/>
    </row>
    <row r="148" spans="1:16" ht="25.5" customHeight="1">
      <c r="A148" s="230" t="s">
        <v>329</v>
      </c>
      <c r="B148" s="97" t="s">
        <v>391</v>
      </c>
      <c r="C148" s="84" t="s">
        <v>31</v>
      </c>
      <c r="D148" s="84" t="s">
        <v>269</v>
      </c>
      <c r="E148" s="84" t="s">
        <v>330</v>
      </c>
      <c r="F148" s="84"/>
      <c r="G148" s="85"/>
      <c r="H148" s="292"/>
      <c r="I148" s="132"/>
      <c r="J148" s="389"/>
      <c r="K148" s="241"/>
      <c r="L148" s="132"/>
      <c r="M148" s="389"/>
      <c r="N148" s="241"/>
      <c r="O148" s="132"/>
      <c r="P148" s="389"/>
    </row>
    <row r="149" spans="1:16" ht="39.75" customHeight="1">
      <c r="A149" s="220" t="s">
        <v>406</v>
      </c>
      <c r="B149" s="97" t="s">
        <v>392</v>
      </c>
      <c r="C149" s="97" t="s">
        <v>31</v>
      </c>
      <c r="D149" s="97" t="s">
        <v>269</v>
      </c>
      <c r="E149" s="97" t="s">
        <v>405</v>
      </c>
      <c r="F149" s="97"/>
      <c r="G149" s="101"/>
      <c r="H149" s="210">
        <f>H151+H153+H154</f>
        <v>21466</v>
      </c>
      <c r="I149" s="132">
        <v>0</v>
      </c>
      <c r="J149" s="389">
        <v>0</v>
      </c>
      <c r="K149" s="210">
        <f>K151+K153+K154</f>
        <v>21466</v>
      </c>
      <c r="L149" s="132">
        <v>0</v>
      </c>
      <c r="M149" s="389">
        <v>0</v>
      </c>
      <c r="N149" s="210">
        <f>N151+N153+N154</f>
        <v>21466</v>
      </c>
      <c r="O149" s="132">
        <v>0</v>
      </c>
      <c r="P149" s="389">
        <v>0</v>
      </c>
    </row>
    <row r="150" spans="1:16" ht="13.5" customHeight="1">
      <c r="A150" s="238" t="s">
        <v>40</v>
      </c>
      <c r="B150" s="97" t="s">
        <v>393</v>
      </c>
      <c r="C150" s="81" t="s">
        <v>31</v>
      </c>
      <c r="D150" s="81" t="s">
        <v>269</v>
      </c>
      <c r="E150" s="84" t="s">
        <v>405</v>
      </c>
      <c r="F150" s="81" t="s">
        <v>75</v>
      </c>
      <c r="G150" s="82">
        <v>220</v>
      </c>
      <c r="H150" s="205"/>
      <c r="I150" s="132">
        <v>0</v>
      </c>
      <c r="J150" s="389">
        <v>0</v>
      </c>
      <c r="K150" s="241"/>
      <c r="L150" s="132">
        <v>0</v>
      </c>
      <c r="M150" s="389">
        <v>0</v>
      </c>
      <c r="N150" s="241"/>
      <c r="O150" s="132">
        <v>0</v>
      </c>
      <c r="P150" s="389">
        <v>0</v>
      </c>
    </row>
    <row r="151" spans="1:16" ht="13.5" customHeight="1">
      <c r="A151" s="237" t="s">
        <v>45</v>
      </c>
      <c r="B151" s="97" t="s">
        <v>394</v>
      </c>
      <c r="C151" s="84" t="s">
        <v>31</v>
      </c>
      <c r="D151" s="81" t="s">
        <v>269</v>
      </c>
      <c r="E151" s="84" t="s">
        <v>405</v>
      </c>
      <c r="F151" s="84" t="s">
        <v>77</v>
      </c>
      <c r="G151" s="85">
        <v>226</v>
      </c>
      <c r="H151" s="302">
        <v>10176</v>
      </c>
      <c r="I151" s="132">
        <v>0</v>
      </c>
      <c r="J151" s="389">
        <v>0</v>
      </c>
      <c r="K151" s="302">
        <v>10176</v>
      </c>
      <c r="L151" s="132">
        <v>0</v>
      </c>
      <c r="M151" s="389">
        <v>0</v>
      </c>
      <c r="N151" s="302">
        <v>10176</v>
      </c>
      <c r="O151" s="132">
        <v>0</v>
      </c>
      <c r="P151" s="389">
        <v>0</v>
      </c>
    </row>
    <row r="152" spans="1:16" ht="13.5" customHeight="1">
      <c r="A152" s="230" t="s">
        <v>46</v>
      </c>
      <c r="B152" s="97" t="s">
        <v>395</v>
      </c>
      <c r="C152" s="84" t="s">
        <v>31</v>
      </c>
      <c r="D152" s="81" t="s">
        <v>269</v>
      </c>
      <c r="E152" s="84" t="s">
        <v>405</v>
      </c>
      <c r="F152" s="84" t="s">
        <v>75</v>
      </c>
      <c r="G152" s="85">
        <v>300</v>
      </c>
      <c r="H152" s="302">
        <f>H153+H154</f>
        <v>11290</v>
      </c>
      <c r="I152" s="132">
        <v>0</v>
      </c>
      <c r="J152" s="389">
        <v>0</v>
      </c>
      <c r="K152" s="302">
        <f>K153+K154</f>
        <v>11290</v>
      </c>
      <c r="L152" s="132">
        <v>0</v>
      </c>
      <c r="M152" s="389">
        <v>0</v>
      </c>
      <c r="N152" s="302">
        <f>N153+N154</f>
        <v>11290</v>
      </c>
      <c r="O152" s="132">
        <v>0</v>
      </c>
      <c r="P152" s="389">
        <v>0</v>
      </c>
    </row>
    <row r="153" spans="1:16" ht="14.25" customHeight="1">
      <c r="A153" s="65" t="s">
        <v>47</v>
      </c>
      <c r="B153" s="97" t="s">
        <v>412</v>
      </c>
      <c r="C153" s="84" t="s">
        <v>31</v>
      </c>
      <c r="D153" s="81" t="s">
        <v>269</v>
      </c>
      <c r="E153" s="84" t="s">
        <v>405</v>
      </c>
      <c r="F153" s="84" t="s">
        <v>77</v>
      </c>
      <c r="G153" s="85">
        <v>310</v>
      </c>
      <c r="H153" s="302">
        <v>10000</v>
      </c>
      <c r="I153" s="132">
        <v>0</v>
      </c>
      <c r="J153" s="389">
        <v>0</v>
      </c>
      <c r="K153" s="277">
        <v>10000</v>
      </c>
      <c r="L153" s="132">
        <v>0</v>
      </c>
      <c r="M153" s="389">
        <v>0</v>
      </c>
      <c r="N153" s="277">
        <v>10000</v>
      </c>
      <c r="O153" s="132">
        <v>0</v>
      </c>
      <c r="P153" s="389">
        <v>0</v>
      </c>
    </row>
    <row r="154" spans="1:16" ht="16.5" customHeight="1">
      <c r="A154" s="65" t="s">
        <v>48</v>
      </c>
      <c r="B154" s="97" t="s">
        <v>413</v>
      </c>
      <c r="C154" s="84" t="s">
        <v>31</v>
      </c>
      <c r="D154" s="81" t="s">
        <v>269</v>
      </c>
      <c r="E154" s="84" t="s">
        <v>405</v>
      </c>
      <c r="F154" s="84" t="s">
        <v>77</v>
      </c>
      <c r="G154" s="85">
        <v>346</v>
      </c>
      <c r="H154" s="283">
        <v>1290</v>
      </c>
      <c r="I154" s="132">
        <v>0</v>
      </c>
      <c r="J154" s="389">
        <v>0</v>
      </c>
      <c r="K154" s="277">
        <v>1290</v>
      </c>
      <c r="L154" s="132">
        <v>0</v>
      </c>
      <c r="M154" s="389">
        <v>0</v>
      </c>
      <c r="N154" s="277">
        <v>1290</v>
      </c>
      <c r="O154" s="132">
        <v>0</v>
      </c>
      <c r="P154" s="389">
        <v>0</v>
      </c>
    </row>
    <row r="155" spans="1:16" ht="13.5" customHeight="1">
      <c r="A155" s="230" t="s">
        <v>407</v>
      </c>
      <c r="B155" s="97" t="s">
        <v>414</v>
      </c>
      <c r="C155" s="84" t="s">
        <v>31</v>
      </c>
      <c r="D155" s="84" t="s">
        <v>269</v>
      </c>
      <c r="E155" s="84" t="s">
        <v>408</v>
      </c>
      <c r="F155" s="84"/>
      <c r="G155" s="85"/>
      <c r="H155" s="292"/>
      <c r="I155" s="132">
        <v>0</v>
      </c>
      <c r="J155" s="389">
        <v>0</v>
      </c>
      <c r="K155" s="241"/>
      <c r="L155" s="132">
        <v>0</v>
      </c>
      <c r="M155" s="389">
        <v>0</v>
      </c>
      <c r="N155" s="241"/>
      <c r="O155" s="132">
        <v>0</v>
      </c>
      <c r="P155" s="389">
        <v>0</v>
      </c>
    </row>
    <row r="156" spans="1:16" ht="41.25" customHeight="1">
      <c r="A156" s="220" t="s">
        <v>406</v>
      </c>
      <c r="B156" s="97" t="s">
        <v>415</v>
      </c>
      <c r="C156" s="97" t="s">
        <v>31</v>
      </c>
      <c r="D156" s="97" t="s">
        <v>269</v>
      </c>
      <c r="E156" s="97" t="s">
        <v>308</v>
      </c>
      <c r="F156" s="97"/>
      <c r="G156" s="101"/>
      <c r="H156" s="210">
        <f>H158+H160+H161</f>
        <v>11005</v>
      </c>
      <c r="I156" s="132">
        <v>0</v>
      </c>
      <c r="J156" s="389">
        <v>0</v>
      </c>
      <c r="K156" s="210">
        <f>K158+K160+K161</f>
        <v>11005</v>
      </c>
      <c r="L156" s="132">
        <v>0</v>
      </c>
      <c r="M156" s="389">
        <v>0</v>
      </c>
      <c r="N156" s="210">
        <f>N158+N160+N161</f>
        <v>11005</v>
      </c>
      <c r="O156" s="132">
        <v>0</v>
      </c>
      <c r="P156" s="389">
        <v>0</v>
      </c>
    </row>
    <row r="157" spans="1:16" ht="13.5" customHeight="1">
      <c r="A157" s="238" t="s">
        <v>40</v>
      </c>
      <c r="B157" s="97" t="s">
        <v>416</v>
      </c>
      <c r="C157" s="81" t="s">
        <v>31</v>
      </c>
      <c r="D157" s="81" t="s">
        <v>269</v>
      </c>
      <c r="E157" s="84" t="s">
        <v>308</v>
      </c>
      <c r="F157" s="81" t="s">
        <v>75</v>
      </c>
      <c r="G157" s="82">
        <v>220</v>
      </c>
      <c r="H157" s="205"/>
      <c r="I157" s="132">
        <v>0</v>
      </c>
      <c r="J157" s="389">
        <v>0</v>
      </c>
      <c r="K157" s="241"/>
      <c r="L157" s="132">
        <v>0</v>
      </c>
      <c r="M157" s="389">
        <v>0</v>
      </c>
      <c r="N157" s="241"/>
      <c r="O157" s="132">
        <v>0</v>
      </c>
      <c r="P157" s="389">
        <v>0</v>
      </c>
    </row>
    <row r="158" spans="1:16" ht="13.5" customHeight="1">
      <c r="A158" s="237" t="s">
        <v>45</v>
      </c>
      <c r="B158" s="97" t="s">
        <v>417</v>
      </c>
      <c r="C158" s="84" t="s">
        <v>31</v>
      </c>
      <c r="D158" s="81" t="s">
        <v>269</v>
      </c>
      <c r="E158" s="84" t="s">
        <v>308</v>
      </c>
      <c r="F158" s="84" t="s">
        <v>77</v>
      </c>
      <c r="G158" s="85">
        <v>226</v>
      </c>
      <c r="H158" s="302">
        <v>10176</v>
      </c>
      <c r="I158" s="132">
        <v>0</v>
      </c>
      <c r="J158" s="389">
        <v>0</v>
      </c>
      <c r="K158" s="302">
        <v>10176</v>
      </c>
      <c r="L158" s="132">
        <v>0</v>
      </c>
      <c r="M158" s="389">
        <v>0</v>
      </c>
      <c r="N158" s="302">
        <v>10176</v>
      </c>
      <c r="O158" s="132">
        <v>0</v>
      </c>
      <c r="P158" s="389">
        <v>0</v>
      </c>
    </row>
    <row r="159" spans="1:16" ht="13.5" customHeight="1">
      <c r="A159" s="230" t="s">
        <v>46</v>
      </c>
      <c r="B159" s="97" t="s">
        <v>418</v>
      </c>
      <c r="C159" s="84" t="s">
        <v>31</v>
      </c>
      <c r="D159" s="81" t="s">
        <v>269</v>
      </c>
      <c r="E159" s="84" t="s">
        <v>308</v>
      </c>
      <c r="F159" s="84" t="s">
        <v>75</v>
      </c>
      <c r="G159" s="85">
        <v>300</v>
      </c>
      <c r="H159" s="302">
        <f>H160+H161</f>
        <v>829</v>
      </c>
      <c r="I159" s="132">
        <v>0</v>
      </c>
      <c r="J159" s="389">
        <v>0</v>
      </c>
      <c r="K159" s="302">
        <f>K160+K161</f>
        <v>829</v>
      </c>
      <c r="L159" s="132">
        <v>0</v>
      </c>
      <c r="M159" s="389">
        <v>0</v>
      </c>
      <c r="N159" s="302">
        <f>N160+N161</f>
        <v>829</v>
      </c>
      <c r="O159" s="132">
        <v>0</v>
      </c>
      <c r="P159" s="389">
        <v>0</v>
      </c>
    </row>
    <row r="160" spans="1:16" ht="15" customHeight="1">
      <c r="A160" s="65" t="s">
        <v>47</v>
      </c>
      <c r="B160" s="97" t="s">
        <v>419</v>
      </c>
      <c r="C160" s="84" t="s">
        <v>31</v>
      </c>
      <c r="D160" s="81" t="s">
        <v>269</v>
      </c>
      <c r="E160" s="84" t="s">
        <v>308</v>
      </c>
      <c r="F160" s="84" t="s">
        <v>77</v>
      </c>
      <c r="G160" s="85">
        <v>310</v>
      </c>
      <c r="H160" s="302"/>
      <c r="I160" s="132"/>
      <c r="J160" s="389"/>
      <c r="K160" s="277"/>
      <c r="L160" s="132"/>
      <c r="M160" s="389"/>
      <c r="N160" s="277"/>
      <c r="O160" s="132"/>
      <c r="P160" s="389"/>
    </row>
    <row r="161" spans="1:16" ht="14.25" customHeight="1">
      <c r="A161" s="65" t="s">
        <v>48</v>
      </c>
      <c r="B161" s="97" t="s">
        <v>420</v>
      </c>
      <c r="C161" s="84" t="s">
        <v>31</v>
      </c>
      <c r="D161" s="81" t="s">
        <v>269</v>
      </c>
      <c r="E161" s="84" t="s">
        <v>308</v>
      </c>
      <c r="F161" s="84" t="s">
        <v>77</v>
      </c>
      <c r="G161" s="85">
        <v>346</v>
      </c>
      <c r="H161" s="283">
        <v>829</v>
      </c>
      <c r="I161" s="132">
        <v>0</v>
      </c>
      <c r="J161" s="389">
        <v>0</v>
      </c>
      <c r="K161" s="277">
        <v>829</v>
      </c>
      <c r="L161" s="132">
        <v>0</v>
      </c>
      <c r="M161" s="389">
        <v>0</v>
      </c>
      <c r="N161" s="277">
        <v>829</v>
      </c>
      <c r="O161" s="132">
        <v>0</v>
      </c>
      <c r="P161" s="389">
        <v>0</v>
      </c>
    </row>
    <row r="162" spans="1:16" s="212" customFormat="1" ht="12.75">
      <c r="A162" s="275" t="s">
        <v>155</v>
      </c>
      <c r="B162" s="97" t="s">
        <v>421</v>
      </c>
      <c r="C162" s="252" t="s">
        <v>31</v>
      </c>
      <c r="D162" s="252" t="s">
        <v>31</v>
      </c>
      <c r="E162" s="252"/>
      <c r="F162" s="252"/>
      <c r="G162" s="250"/>
      <c r="H162" s="210">
        <f>H164+H167</f>
        <v>96390</v>
      </c>
      <c r="I162" s="132">
        <v>0</v>
      </c>
      <c r="J162" s="389">
        <v>0</v>
      </c>
      <c r="K162" s="210">
        <f>K164+K167</f>
        <v>96390</v>
      </c>
      <c r="L162" s="132">
        <v>0</v>
      </c>
      <c r="M162" s="389">
        <v>0</v>
      </c>
      <c r="N162" s="210">
        <f>N164+N167</f>
        <v>96390</v>
      </c>
      <c r="O162" s="132">
        <v>0</v>
      </c>
      <c r="P162" s="389">
        <v>0</v>
      </c>
    </row>
    <row r="163" spans="1:16" s="212" customFormat="1" ht="25.5">
      <c r="A163" s="251" t="s">
        <v>156</v>
      </c>
      <c r="B163" s="97" t="s">
        <v>422</v>
      </c>
      <c r="C163" s="252" t="s">
        <v>31</v>
      </c>
      <c r="D163" s="252" t="s">
        <v>31</v>
      </c>
      <c r="E163" s="252" t="s">
        <v>383</v>
      </c>
      <c r="F163" s="252"/>
      <c r="G163" s="250"/>
      <c r="H163" s="210">
        <f>H164+H167</f>
        <v>96390</v>
      </c>
      <c r="I163" s="132">
        <v>0</v>
      </c>
      <c r="J163" s="389">
        <v>0</v>
      </c>
      <c r="K163" s="210">
        <f>K164+K167</f>
        <v>96390</v>
      </c>
      <c r="L163" s="132">
        <v>0</v>
      </c>
      <c r="M163" s="389">
        <v>0</v>
      </c>
      <c r="N163" s="210">
        <f>N164+N167</f>
        <v>96390</v>
      </c>
      <c r="O163" s="132">
        <v>0</v>
      </c>
      <c r="P163" s="389">
        <v>0</v>
      </c>
    </row>
    <row r="164" spans="1:16" s="212" customFormat="1" ht="25.5">
      <c r="A164" s="251" t="s">
        <v>158</v>
      </c>
      <c r="B164" s="97" t="s">
        <v>423</v>
      </c>
      <c r="C164" s="252" t="s">
        <v>31</v>
      </c>
      <c r="D164" s="252" t="s">
        <v>31</v>
      </c>
      <c r="E164" s="408" t="s">
        <v>384</v>
      </c>
      <c r="F164" s="252"/>
      <c r="G164" s="250"/>
      <c r="H164" s="210">
        <v>4590</v>
      </c>
      <c r="I164" s="132">
        <v>0</v>
      </c>
      <c r="J164" s="389">
        <v>0</v>
      </c>
      <c r="K164" s="210">
        <f>K165+K166</f>
        <v>4590</v>
      </c>
      <c r="L164" s="132">
        <v>0</v>
      </c>
      <c r="M164" s="389">
        <v>0</v>
      </c>
      <c r="N164" s="210">
        <f>N165+N166</f>
        <v>4590</v>
      </c>
      <c r="O164" s="132">
        <v>0</v>
      </c>
      <c r="P164" s="389">
        <v>0</v>
      </c>
    </row>
    <row r="165" spans="1:16" s="212" customFormat="1" ht="12.75">
      <c r="A165" s="254" t="s">
        <v>46</v>
      </c>
      <c r="B165" s="97" t="s">
        <v>424</v>
      </c>
      <c r="C165" s="255" t="s">
        <v>31</v>
      </c>
      <c r="D165" s="255" t="s">
        <v>31</v>
      </c>
      <c r="E165" s="408" t="s">
        <v>384</v>
      </c>
      <c r="F165" s="255" t="s">
        <v>75</v>
      </c>
      <c r="G165" s="256">
        <v>300</v>
      </c>
      <c r="H165" s="205"/>
      <c r="I165" s="132"/>
      <c r="J165" s="389"/>
      <c r="K165" s="301"/>
      <c r="L165" s="132"/>
      <c r="M165" s="389"/>
      <c r="N165" s="301"/>
      <c r="O165" s="132"/>
      <c r="P165" s="389"/>
    </row>
    <row r="166" spans="1:16" s="212" customFormat="1" ht="15" customHeight="1">
      <c r="A166" s="409" t="s">
        <v>481</v>
      </c>
      <c r="B166" s="97" t="s">
        <v>425</v>
      </c>
      <c r="C166" s="258" t="s">
        <v>31</v>
      </c>
      <c r="D166" s="258" t="s">
        <v>31</v>
      </c>
      <c r="E166" s="408" t="s">
        <v>384</v>
      </c>
      <c r="F166" s="258" t="s">
        <v>77</v>
      </c>
      <c r="G166" s="259">
        <v>342</v>
      </c>
      <c r="H166" s="302">
        <v>4590</v>
      </c>
      <c r="I166" s="132">
        <v>0</v>
      </c>
      <c r="J166" s="389">
        <v>0</v>
      </c>
      <c r="K166" s="301">
        <v>4590</v>
      </c>
      <c r="L166" s="132">
        <v>0</v>
      </c>
      <c r="M166" s="389">
        <v>0</v>
      </c>
      <c r="N166" s="301">
        <v>4590</v>
      </c>
      <c r="O166" s="132">
        <v>0</v>
      </c>
      <c r="P166" s="389">
        <v>0</v>
      </c>
    </row>
    <row r="167" spans="1:16" s="212" customFormat="1" ht="43.5" customHeight="1">
      <c r="A167" s="251" t="s">
        <v>159</v>
      </c>
      <c r="B167" s="97" t="s">
        <v>426</v>
      </c>
      <c r="C167" s="252" t="s">
        <v>31</v>
      </c>
      <c r="D167" s="252" t="s">
        <v>31</v>
      </c>
      <c r="E167" s="252" t="s">
        <v>383</v>
      </c>
      <c r="F167" s="252"/>
      <c r="G167" s="250"/>
      <c r="H167" s="210">
        <f>H168+H169</f>
        <v>91800</v>
      </c>
      <c r="I167" s="132">
        <v>0</v>
      </c>
      <c r="J167" s="389">
        <v>0</v>
      </c>
      <c r="K167" s="240">
        <f>K169</f>
        <v>91800</v>
      </c>
      <c r="L167" s="132">
        <v>0</v>
      </c>
      <c r="M167" s="389">
        <v>0</v>
      </c>
      <c r="N167" s="240">
        <f>N169</f>
        <v>91800</v>
      </c>
      <c r="O167" s="132">
        <v>0</v>
      </c>
      <c r="P167" s="389">
        <v>0</v>
      </c>
    </row>
    <row r="168" spans="1:16" s="212" customFormat="1" ht="12.75">
      <c r="A168" s="254" t="s">
        <v>46</v>
      </c>
      <c r="B168" s="97" t="s">
        <v>427</v>
      </c>
      <c r="C168" s="255" t="s">
        <v>31</v>
      </c>
      <c r="D168" s="255" t="s">
        <v>31</v>
      </c>
      <c r="E168" s="408" t="s">
        <v>384</v>
      </c>
      <c r="F168" s="255" t="s">
        <v>75</v>
      </c>
      <c r="G168" s="256">
        <v>300</v>
      </c>
      <c r="H168" s="205"/>
      <c r="I168" s="132"/>
      <c r="J168" s="389"/>
      <c r="K168" s="301"/>
      <c r="L168" s="132"/>
      <c r="M168" s="389"/>
      <c r="N168" s="301"/>
      <c r="O168" s="132"/>
      <c r="P168" s="389"/>
    </row>
    <row r="169" spans="1:16" s="212" customFormat="1" ht="12.75">
      <c r="A169" s="409" t="s">
        <v>481</v>
      </c>
      <c r="B169" s="97" t="s">
        <v>428</v>
      </c>
      <c r="C169" s="258" t="s">
        <v>31</v>
      </c>
      <c r="D169" s="258" t="s">
        <v>31</v>
      </c>
      <c r="E169" s="408" t="s">
        <v>384</v>
      </c>
      <c r="F169" s="258" t="s">
        <v>77</v>
      </c>
      <c r="G169" s="259">
        <v>342</v>
      </c>
      <c r="H169" s="302">
        <v>91800</v>
      </c>
      <c r="I169" s="132">
        <v>0</v>
      </c>
      <c r="J169" s="389">
        <v>0</v>
      </c>
      <c r="K169" s="302">
        <v>91800</v>
      </c>
      <c r="L169" s="132">
        <v>0</v>
      </c>
      <c r="M169" s="389">
        <v>0</v>
      </c>
      <c r="N169" s="302">
        <v>91800</v>
      </c>
      <c r="O169" s="132">
        <v>0</v>
      </c>
      <c r="P169" s="389">
        <v>0</v>
      </c>
    </row>
    <row r="170" spans="1:16" ht="12.75">
      <c r="A170" s="467" t="s">
        <v>456</v>
      </c>
      <c r="B170" s="482"/>
      <c r="C170" s="84"/>
      <c r="D170" s="84"/>
      <c r="E170" s="84"/>
      <c r="F170" s="84"/>
      <c r="G170" s="85"/>
      <c r="H170" s="85"/>
      <c r="I170" s="132">
        <v>0</v>
      </c>
      <c r="J170" s="389">
        <v>0</v>
      </c>
      <c r="K170" s="242"/>
      <c r="L170" s="132">
        <v>0</v>
      </c>
      <c r="M170" s="389">
        <v>0</v>
      </c>
      <c r="N170" s="389"/>
      <c r="O170" s="132">
        <v>0</v>
      </c>
      <c r="P170" s="389">
        <v>0</v>
      </c>
    </row>
    <row r="171" spans="1:16" ht="13.5">
      <c r="A171" s="410"/>
      <c r="B171" s="196"/>
      <c r="C171" s="55"/>
      <c r="D171" s="55"/>
      <c r="E171" s="55"/>
      <c r="F171" s="483" t="s">
        <v>58</v>
      </c>
      <c r="G171" s="484"/>
      <c r="H171" s="242">
        <f>H66</f>
        <v>8579001</v>
      </c>
      <c r="I171" s="132">
        <v>0</v>
      </c>
      <c r="J171" s="389">
        <v>0</v>
      </c>
      <c r="K171" s="242">
        <f>K66</f>
        <v>8476201</v>
      </c>
      <c r="L171" s="132">
        <v>0</v>
      </c>
      <c r="M171" s="389">
        <v>0</v>
      </c>
      <c r="N171" s="242">
        <f>N66</f>
        <v>8267001</v>
      </c>
      <c r="O171" s="132">
        <v>0</v>
      </c>
      <c r="P171" s="389">
        <v>0</v>
      </c>
    </row>
    <row r="172" spans="1:12" ht="13.5">
      <c r="A172" s="6"/>
      <c r="B172" s="196"/>
      <c r="C172" s="111"/>
      <c r="D172" s="111"/>
      <c r="E172" s="111"/>
      <c r="F172" s="111"/>
      <c r="G172" s="55"/>
      <c r="H172" s="55"/>
      <c r="I172" s="194"/>
      <c r="J172" s="141"/>
      <c r="K172" s="194"/>
      <c r="L172" s="194"/>
    </row>
    <row r="173" spans="1:12" ht="13.5">
      <c r="A173" s="6"/>
      <c r="B173" s="196"/>
      <c r="C173" s="111"/>
      <c r="D173" s="111"/>
      <c r="E173" s="111"/>
      <c r="F173" s="111"/>
      <c r="G173" s="55"/>
      <c r="H173" s="55"/>
      <c r="I173" s="194"/>
      <c r="J173" s="141"/>
      <c r="K173" s="194"/>
      <c r="L173" s="194"/>
    </row>
    <row r="174" spans="1:14" ht="12.75">
      <c r="A174" s="2" t="s">
        <v>458</v>
      </c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ht="12.75">
      <c r="A175" s="2" t="s">
        <v>459</v>
      </c>
      <c r="B175" s="445" t="s">
        <v>464</v>
      </c>
      <c r="C175" s="432"/>
      <c r="D175" s="432"/>
      <c r="E175" s="432"/>
      <c r="F175" s="420"/>
      <c r="G175" s="424"/>
      <c r="H175" s="424"/>
      <c r="I175" s="421"/>
      <c r="J175" s="425" t="s">
        <v>60</v>
      </c>
      <c r="K175" s="425"/>
      <c r="L175" s="421"/>
      <c r="M175" s="421"/>
      <c r="N175" s="421"/>
    </row>
    <row r="176" spans="1:14" ht="12.75">
      <c r="A176" s="417"/>
      <c r="B176" s="417"/>
      <c r="C176" s="446" t="s">
        <v>460</v>
      </c>
      <c r="D176" s="446"/>
      <c r="E176" s="417"/>
      <c r="F176" s="417"/>
      <c r="G176" s="446" t="s">
        <v>465</v>
      </c>
      <c r="H176" s="446"/>
      <c r="I176" s="422"/>
      <c r="J176" s="446" t="s">
        <v>467</v>
      </c>
      <c r="K176" s="446"/>
      <c r="L176" s="422"/>
      <c r="M176" s="422"/>
      <c r="N176" s="422"/>
    </row>
    <row r="177" spans="1:14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ht="12.75">
      <c r="A178" s="2" t="s">
        <v>461</v>
      </c>
      <c r="B178" s="445" t="s">
        <v>462</v>
      </c>
      <c r="C178" s="432"/>
      <c r="D178" s="432"/>
      <c r="E178" s="432"/>
      <c r="F178" s="421"/>
      <c r="G178" s="416"/>
      <c r="H178" s="416"/>
      <c r="I178" s="421"/>
      <c r="J178" s="425" t="s">
        <v>296</v>
      </c>
      <c r="K178" s="425"/>
      <c r="L178" s="421"/>
      <c r="M178" s="421" t="s">
        <v>61</v>
      </c>
      <c r="N178" s="421"/>
    </row>
    <row r="179" spans="1:14" ht="12.75">
      <c r="A179" s="417"/>
      <c r="B179" s="417"/>
      <c r="C179" s="446" t="s">
        <v>460</v>
      </c>
      <c r="D179" s="446"/>
      <c r="E179" s="417"/>
      <c r="F179" s="422"/>
      <c r="G179" s="446" t="s">
        <v>466</v>
      </c>
      <c r="H179" s="446"/>
      <c r="I179" s="422"/>
      <c r="J179" s="446" t="s">
        <v>467</v>
      </c>
      <c r="K179" s="446"/>
      <c r="L179" s="422"/>
      <c r="M179" s="422"/>
      <c r="N179" s="422"/>
    </row>
    <row r="180" spans="1:14" ht="12.75">
      <c r="A180" s="417"/>
      <c r="B180" s="417"/>
      <c r="C180" s="417"/>
      <c r="D180" s="417"/>
      <c r="E180" s="417"/>
      <c r="F180" s="417"/>
      <c r="G180" s="417"/>
      <c r="H180" s="417"/>
      <c r="I180" s="422"/>
      <c r="J180" s="422"/>
      <c r="K180" s="422"/>
      <c r="L180" s="422"/>
      <c r="M180" s="422"/>
      <c r="N180" s="422"/>
    </row>
    <row r="181" spans="1:14" ht="12.75">
      <c r="A181" s="2"/>
      <c r="B181" s="419" t="s">
        <v>468</v>
      </c>
      <c r="C181" s="426"/>
      <c r="D181" s="447"/>
      <c r="E181" s="432"/>
      <c r="F181" s="418">
        <v>20</v>
      </c>
      <c r="G181" s="423"/>
      <c r="H181" s="2" t="s">
        <v>463</v>
      </c>
      <c r="I181" s="2"/>
      <c r="J181" s="2"/>
      <c r="K181" s="2"/>
      <c r="L181" s="2"/>
      <c r="M181" s="2"/>
      <c r="N181" s="2"/>
    </row>
    <row r="182" spans="1:14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2" ht="13.5">
      <c r="A183" s="6"/>
      <c r="B183" s="196"/>
      <c r="C183" s="111"/>
      <c r="D183" s="111"/>
      <c r="E183" s="111"/>
      <c r="F183" s="111"/>
      <c r="G183" s="55"/>
      <c r="H183" s="55"/>
      <c r="I183" s="194"/>
      <c r="J183" s="141"/>
      <c r="K183" s="194"/>
      <c r="L183" s="194"/>
    </row>
    <row r="184" spans="1:12" ht="13.5">
      <c r="A184" s="6"/>
      <c r="B184" s="196"/>
      <c r="C184" s="111"/>
      <c r="D184" s="111"/>
      <c r="E184" s="111"/>
      <c r="F184" s="111"/>
      <c r="G184" s="55"/>
      <c r="H184" s="55"/>
      <c r="I184" s="194"/>
      <c r="J184" s="141"/>
      <c r="K184" s="194"/>
      <c r="L184" s="194"/>
    </row>
    <row r="185" spans="1:12" ht="13.5">
      <c r="A185" s="6"/>
      <c r="B185" s="196"/>
      <c r="C185" s="111"/>
      <c r="D185" s="111"/>
      <c r="E185" s="111"/>
      <c r="F185" s="111"/>
      <c r="G185" s="55"/>
      <c r="H185" s="55"/>
      <c r="I185" s="194"/>
      <c r="J185" s="141"/>
      <c r="K185" s="194"/>
      <c r="L185" s="194"/>
    </row>
    <row r="186" spans="1:12" ht="12.75">
      <c r="A186" s="51"/>
      <c r="B186" s="51"/>
      <c r="C186" s="51"/>
      <c r="D186" s="51"/>
      <c r="E186" s="51"/>
      <c r="F186" s="51"/>
      <c r="G186" s="51"/>
      <c r="H186" s="51"/>
      <c r="J186" s="122"/>
      <c r="K186" s="122"/>
      <c r="L186" s="122"/>
    </row>
    <row r="187" spans="1:15" ht="12.75">
      <c r="A187" s="51" t="s">
        <v>93</v>
      </c>
      <c r="B187" s="51"/>
      <c r="C187" s="51"/>
      <c r="D187" s="51"/>
      <c r="E187" s="51"/>
      <c r="F187" s="51" t="s">
        <v>60</v>
      </c>
      <c r="G187" s="51"/>
      <c r="H187" s="51"/>
      <c r="K187" s="195"/>
      <c r="L187" s="195"/>
      <c r="O187" s="53"/>
    </row>
    <row r="188" spans="1:15" ht="12.75">
      <c r="A188" s="51"/>
      <c r="B188" s="51"/>
      <c r="C188" s="51"/>
      <c r="D188" s="51"/>
      <c r="E188" s="51"/>
      <c r="F188" s="51"/>
      <c r="G188" s="51"/>
      <c r="H188" s="51"/>
      <c r="M188" s="54"/>
      <c r="O188" s="54"/>
    </row>
    <row r="189" spans="1:9" ht="12.75">
      <c r="A189" s="51" t="s">
        <v>94</v>
      </c>
      <c r="B189" s="51"/>
      <c r="C189" s="51"/>
      <c r="D189" s="51"/>
      <c r="E189" s="51"/>
      <c r="F189" s="51" t="s">
        <v>296</v>
      </c>
      <c r="G189" s="51"/>
      <c r="H189" s="51"/>
      <c r="I189" s="122" t="s">
        <v>61</v>
      </c>
    </row>
    <row r="191" spans="9:12" ht="12.75">
      <c r="I191" s="122" t="e">
        <f>H146+H145+H121+H117+H143+#REF!+#REF!+#REF!+7740</f>
        <v>#REF!</v>
      </c>
      <c r="J191" s="122">
        <f>J146+J145+J121</f>
        <v>0</v>
      </c>
      <c r="K191" s="122">
        <f>K146+K145+K121</f>
        <v>32471</v>
      </c>
      <c r="L191" s="122">
        <f>N146+N145+N121</f>
        <v>32471</v>
      </c>
    </row>
    <row r="192" spans="8:14" ht="12.75">
      <c r="H192" s="5" t="s">
        <v>375</v>
      </c>
      <c r="I192" s="122">
        <f>H132+H128+H127+H126+H124+H160+H81+H83+H86+H88+H92</f>
        <v>6392990</v>
      </c>
      <c r="J192" s="122">
        <f>J132+J128+J127+J126+J124+J160+J81+J83+J86+J88+J92</f>
        <v>0</v>
      </c>
      <c r="K192" s="122">
        <f>K132+K128+K127+K126+K124+K160+K81+K83+K86+K88+K92</f>
        <v>6496940</v>
      </c>
      <c r="L192" s="122">
        <f>N132+N128+N127+N126+N124+N160+N81+N83+N86+N88+N92</f>
        <v>6548020</v>
      </c>
      <c r="M192" s="204" t="e">
        <f>H78+H92+H104+H107+H108+H112+#REF!+H113+#REF!+H116+H117+H121+H132+H135+#REF!+H143+H145+H151+H153+H154+H158+H161+H166+H169</f>
        <v>#REF!</v>
      </c>
      <c r="N192" s="204" t="e">
        <f>M192-2031842</f>
        <v>#REF!</v>
      </c>
    </row>
    <row r="193" spans="8:12" ht="12.75">
      <c r="H193" s="5" t="s">
        <v>376</v>
      </c>
      <c r="I193" s="122">
        <f>H138+H116+H113+H112+H109+H108+H107+H104+H101+H100+H99+H75+H73+H139</f>
        <v>1471470</v>
      </c>
      <c r="J193" s="122"/>
      <c r="K193" s="122">
        <f>K138+K116+K113+K112+K109+K108+K107+K104+K101+K100+K99+K75+K73</f>
        <v>1283430</v>
      </c>
      <c r="L193" s="122">
        <f>N138+N116+N113+N112+N109+N108+N107+N104+N101+N100+N99+N75+N73</f>
        <v>1006020</v>
      </c>
    </row>
    <row r="194" spans="8:13" ht="12.75">
      <c r="H194" s="5" t="s">
        <v>377</v>
      </c>
      <c r="I194" s="122">
        <f>H78</f>
        <v>352900</v>
      </c>
      <c r="J194" s="122"/>
      <c r="K194" s="122">
        <f>K78</f>
        <v>366970</v>
      </c>
      <c r="L194" s="122">
        <f>N78</f>
        <v>384100</v>
      </c>
      <c r="M194">
        <v>2024102</v>
      </c>
    </row>
    <row r="195" spans="8:13" ht="12.75">
      <c r="H195" s="5" t="s">
        <v>378</v>
      </c>
      <c r="I195" s="122">
        <f>H135</f>
        <v>200000</v>
      </c>
      <c r="J195" s="122"/>
      <c r="K195" s="122">
        <f>K135</f>
        <v>200000</v>
      </c>
      <c r="L195" s="122">
        <f>N135</f>
        <v>200000</v>
      </c>
      <c r="M195" s="204" t="e">
        <f>M192-M194</f>
        <v>#REF!</v>
      </c>
    </row>
    <row r="196" spans="8:12" ht="12.75">
      <c r="H196" s="5" t="s">
        <v>379</v>
      </c>
      <c r="I196" s="122">
        <f>H166</f>
        <v>4590</v>
      </c>
      <c r="J196" s="122"/>
      <c r="K196" s="122">
        <f>K166</f>
        <v>4590</v>
      </c>
      <c r="L196" s="122">
        <f>N166</f>
        <v>4590</v>
      </c>
    </row>
    <row r="197" spans="8:12" ht="12.75">
      <c r="H197" s="5" t="s">
        <v>380</v>
      </c>
      <c r="I197" s="122">
        <f>H169</f>
        <v>91800</v>
      </c>
      <c r="J197" s="122"/>
      <c r="K197" s="122">
        <f>K169</f>
        <v>91800</v>
      </c>
      <c r="L197" s="122">
        <f>N169</f>
        <v>91800</v>
      </c>
    </row>
    <row r="198" spans="9:12" ht="12.75">
      <c r="I198" s="122" t="e">
        <f>SUM(I192:I197)+I191</f>
        <v>#REF!</v>
      </c>
      <c r="J198" s="122">
        <f>SUM(J192:J197)+J191</f>
        <v>0</v>
      </c>
      <c r="K198" s="122">
        <f>SUM(K192:K197)+K191</f>
        <v>8476201</v>
      </c>
      <c r="L198" s="122">
        <f>SUM(L192:L197)+L191</f>
        <v>8267001</v>
      </c>
    </row>
    <row r="199" spans="9:12" ht="12.75">
      <c r="I199" s="122" t="e">
        <f>I198-H171</f>
        <v>#REF!</v>
      </c>
      <c r="J199" s="122"/>
      <c r="K199" s="122">
        <f>K198-K171</f>
        <v>0</v>
      </c>
      <c r="L199" s="122">
        <f>L198-N171</f>
        <v>0</v>
      </c>
    </row>
    <row r="203" ht="12.75">
      <c r="N203">
        <f>3920300-1183931</f>
        <v>2736369</v>
      </c>
    </row>
    <row r="204" ht="12.75">
      <c r="N204">
        <f>1105760</f>
        <v>1105760</v>
      </c>
    </row>
    <row r="205" spans="9:12" ht="12.75">
      <c r="I205" s="122">
        <f>8548380</f>
        <v>8548380</v>
      </c>
      <c r="K205" s="195">
        <f>8476201-K171</f>
        <v>0</v>
      </c>
      <c r="L205" s="195">
        <f>8267001-N171</f>
        <v>0</v>
      </c>
    </row>
    <row r="207" ht="12.75">
      <c r="I207" s="122">
        <f>H171-I205</f>
        <v>30621</v>
      </c>
    </row>
  </sheetData>
  <sheetProtection/>
  <mergeCells count="60">
    <mergeCell ref="B26:K26"/>
    <mergeCell ref="J27:J28"/>
    <mergeCell ref="A170:B170"/>
    <mergeCell ref="F171:G171"/>
    <mergeCell ref="H25:I25"/>
    <mergeCell ref="B27:G27"/>
    <mergeCell ref="H27:I28"/>
    <mergeCell ref="A62:A64"/>
    <mergeCell ref="B62:B64"/>
    <mergeCell ref="B25:G25"/>
    <mergeCell ref="H18:I18"/>
    <mergeCell ref="J19:J21"/>
    <mergeCell ref="H29:I29"/>
    <mergeCell ref="A22:G22"/>
    <mergeCell ref="H22:I22"/>
    <mergeCell ref="B23:G23"/>
    <mergeCell ref="H23:I23"/>
    <mergeCell ref="B24:G24"/>
    <mergeCell ref="H24:I24"/>
    <mergeCell ref="H62:P62"/>
    <mergeCell ref="N63:P63"/>
    <mergeCell ref="B33:E34"/>
    <mergeCell ref="F33:F35"/>
    <mergeCell ref="G33:O33"/>
    <mergeCell ref="G34:I34"/>
    <mergeCell ref="J34:L34"/>
    <mergeCell ref="M34:O34"/>
    <mergeCell ref="D181:E181"/>
    <mergeCell ref="M25:N25"/>
    <mergeCell ref="M26:N26"/>
    <mergeCell ref="M27:N27"/>
    <mergeCell ref="P27:P28"/>
    <mergeCell ref="M19:N19"/>
    <mergeCell ref="M22:N22"/>
    <mergeCell ref="M23:N23"/>
    <mergeCell ref="M24:N24"/>
    <mergeCell ref="P19:P21"/>
    <mergeCell ref="B178:E178"/>
    <mergeCell ref="G176:H176"/>
    <mergeCell ref="G179:H179"/>
    <mergeCell ref="C179:D179"/>
    <mergeCell ref="C176:D176"/>
    <mergeCell ref="J176:K176"/>
    <mergeCell ref="J179:K179"/>
    <mergeCell ref="K7:O7"/>
    <mergeCell ref="K2:O2"/>
    <mergeCell ref="K6:O6"/>
    <mergeCell ref="K9:O9"/>
    <mergeCell ref="K10:O10"/>
    <mergeCell ref="B175:E175"/>
    <mergeCell ref="C62:F63"/>
    <mergeCell ref="G62:G64"/>
    <mergeCell ref="H63:J63"/>
    <mergeCell ref="K63:M63"/>
    <mergeCell ref="K12:L12"/>
    <mergeCell ref="N12:O12"/>
    <mergeCell ref="A20:H20"/>
    <mergeCell ref="A21:H21"/>
    <mergeCell ref="M21:N21"/>
    <mergeCell ref="O17:O19"/>
  </mergeCells>
  <printOptions/>
  <pageMargins left="0.3937007874015748" right="0.3937007874015748" top="0.3937007874015748" bottom="0" header="0" footer="0"/>
  <pageSetup fitToHeight="2" fitToWidth="3" horizontalDpi="300" verticalDpi="300" orientation="portrait" paperSize="9" scale="52" r:id="rId1"/>
  <rowBreaks count="1" manualBreakCount="1">
    <brk id="167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3"/>
  </sheetPr>
  <dimension ref="A1:T30"/>
  <sheetViews>
    <sheetView view="pageBreakPreview" zoomScale="60" zoomScalePageLayoutView="0" workbookViewId="0" topLeftCell="A1">
      <selection activeCell="H24" sqref="H24:J24"/>
    </sheetView>
  </sheetViews>
  <sheetFormatPr defaultColWidth="9.00390625" defaultRowHeight="12.75" outlineLevelRow="1"/>
  <cols>
    <col min="1" max="5" width="4.75390625" style="0" customWidth="1"/>
    <col min="6" max="6" width="11.125" style="0" customWidth="1"/>
    <col min="7" max="7" width="6.625" style="0" customWidth="1"/>
    <col min="8" max="8" width="3.375" style="0" customWidth="1"/>
    <col min="9" max="9" width="5.375" style="0" customWidth="1"/>
    <col min="10" max="10" width="4.75390625" style="0" customWidth="1"/>
    <col min="11" max="11" width="5.375" style="0" customWidth="1"/>
    <col min="12" max="12" width="7.125" style="0" customWidth="1"/>
    <col min="13" max="14" width="4.75390625" style="0" customWidth="1"/>
    <col min="15" max="15" width="5.375" style="0" customWidth="1"/>
    <col min="16" max="17" width="4.75390625" style="0" customWidth="1"/>
    <col min="18" max="18" width="9.625" style="0" customWidth="1"/>
    <col min="20" max="20" width="10.875" style="0" bestFit="1" customWidth="1"/>
  </cols>
  <sheetData>
    <row r="1" spans="1:18" ht="12.75">
      <c r="A1" s="3"/>
      <c r="B1" s="8"/>
      <c r="C1" s="8"/>
      <c r="D1" s="8"/>
      <c r="E1" s="8"/>
      <c r="F1" s="8"/>
      <c r="G1" s="8"/>
      <c r="H1" s="8"/>
      <c r="I1" s="8"/>
      <c r="J1" s="8"/>
      <c r="K1" s="8"/>
      <c r="L1" s="10" t="s">
        <v>111</v>
      </c>
      <c r="M1" s="10"/>
      <c r="N1" s="10"/>
      <c r="O1" s="10"/>
      <c r="P1" s="10"/>
      <c r="Q1" s="11"/>
      <c r="R1" s="11"/>
    </row>
    <row r="2" spans="1:18" ht="12.75" customHeight="1">
      <c r="A2" s="549"/>
      <c r="B2" s="549"/>
      <c r="C2" s="549"/>
      <c r="D2" s="549"/>
      <c r="E2" s="549"/>
      <c r="F2" s="549"/>
      <c r="G2" s="212"/>
      <c r="H2" s="212"/>
      <c r="I2" s="212"/>
      <c r="J2" s="212"/>
      <c r="K2" s="212"/>
      <c r="L2" s="549" t="s">
        <v>174</v>
      </c>
      <c r="M2" s="549"/>
      <c r="N2" s="549"/>
      <c r="O2" s="549"/>
      <c r="P2" s="549"/>
      <c r="Q2" s="549"/>
      <c r="R2" s="549"/>
    </row>
    <row r="3" spans="1:18" ht="12.75">
      <c r="A3" s="549"/>
      <c r="B3" s="549"/>
      <c r="C3" s="549"/>
      <c r="D3" s="549"/>
      <c r="E3" s="549"/>
      <c r="F3" s="549"/>
      <c r="G3" s="212"/>
      <c r="H3" s="212"/>
      <c r="I3" s="212"/>
      <c r="J3" s="212"/>
      <c r="K3" s="212"/>
      <c r="L3" s="549"/>
      <c r="M3" s="549"/>
      <c r="N3" s="549"/>
      <c r="O3" s="549"/>
      <c r="P3" s="549"/>
      <c r="Q3" s="549"/>
      <c r="R3" s="549"/>
    </row>
    <row r="4" spans="1:18" ht="12.75">
      <c r="A4" s="315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315" t="s">
        <v>175</v>
      </c>
      <c r="M4" s="315"/>
      <c r="N4" s="315"/>
      <c r="O4" s="315"/>
      <c r="P4" s="315"/>
      <c r="Q4" s="316"/>
      <c r="R4" s="316"/>
    </row>
    <row r="5" spans="1:18" ht="12.75">
      <c r="A5" s="315"/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315" t="s">
        <v>66</v>
      </c>
      <c r="M5" s="315"/>
      <c r="N5" s="315"/>
      <c r="O5" s="315"/>
      <c r="P5" s="315"/>
      <c r="Q5" s="212"/>
      <c r="R5" s="212"/>
    </row>
    <row r="6" spans="1:18" ht="12.75">
      <c r="A6" s="342"/>
      <c r="B6" s="212"/>
      <c r="C6" s="212"/>
      <c r="D6" s="212"/>
      <c r="E6" s="550" t="s">
        <v>24</v>
      </c>
      <c r="F6" s="550"/>
      <c r="G6" s="550"/>
      <c r="H6" s="550"/>
      <c r="I6" s="550"/>
      <c r="J6" s="550"/>
      <c r="K6" s="550"/>
      <c r="L6" s="550"/>
      <c r="M6" s="212"/>
      <c r="N6" s="212"/>
      <c r="O6" s="212"/>
      <c r="P6" s="212"/>
      <c r="Q6" s="212"/>
      <c r="R6" s="212"/>
    </row>
    <row r="7" spans="1:18" ht="12.75">
      <c r="A7" s="550" t="s">
        <v>364</v>
      </c>
      <c r="B7" s="550"/>
      <c r="C7" s="550"/>
      <c r="D7" s="550"/>
      <c r="E7" s="550"/>
      <c r="F7" s="550"/>
      <c r="G7" s="550"/>
      <c r="H7" s="550"/>
      <c r="I7" s="550"/>
      <c r="J7" s="550"/>
      <c r="K7" s="550"/>
      <c r="L7" s="550"/>
      <c r="M7" s="550"/>
      <c r="N7" s="550"/>
      <c r="O7" s="550"/>
      <c r="P7" s="550"/>
      <c r="Q7" s="550"/>
      <c r="R7" s="550"/>
    </row>
    <row r="8" spans="1:18" ht="12.75">
      <c r="A8" s="342"/>
      <c r="B8" s="212"/>
      <c r="C8" s="212"/>
      <c r="D8" s="212"/>
      <c r="E8" s="551" t="s">
        <v>176</v>
      </c>
      <c r="F8" s="551"/>
      <c r="G8" s="551"/>
      <c r="H8" s="551"/>
      <c r="I8" s="551"/>
      <c r="J8" s="551"/>
      <c r="K8" s="551"/>
      <c r="L8" s="551"/>
      <c r="M8" s="212"/>
      <c r="N8" s="212"/>
      <c r="O8" s="212"/>
      <c r="P8" s="212"/>
      <c r="Q8" s="212"/>
      <c r="R8" s="212"/>
    </row>
    <row r="9" spans="1:20" ht="12.75">
      <c r="A9" s="342"/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T9">
        <v>352900</v>
      </c>
    </row>
    <row r="10" spans="1:18" ht="12.75">
      <c r="A10" s="492" t="s">
        <v>482</v>
      </c>
      <c r="B10" s="492"/>
      <c r="C10" s="492"/>
      <c r="D10" s="492"/>
      <c r="E10" s="492"/>
      <c r="F10" s="492"/>
      <c r="G10" s="492"/>
      <c r="H10" s="492"/>
      <c r="I10" s="492"/>
      <c r="J10" s="492"/>
      <c r="K10" s="492"/>
      <c r="L10" s="492"/>
      <c r="M10" s="492"/>
      <c r="N10" s="492"/>
      <c r="O10" s="492"/>
      <c r="P10" s="492"/>
      <c r="Q10" s="492"/>
      <c r="R10" s="492"/>
    </row>
    <row r="11" spans="1:18" ht="12.75">
      <c r="A11" s="343"/>
      <c r="B11" s="343"/>
      <c r="C11" s="343"/>
      <c r="D11" s="343"/>
      <c r="E11" s="343"/>
      <c r="F11" s="343"/>
      <c r="G11" s="343"/>
      <c r="H11" s="343"/>
      <c r="I11" s="343"/>
      <c r="J11" s="343"/>
      <c r="K11" s="343"/>
      <c r="L11" s="343"/>
      <c r="M11" s="343"/>
      <c r="N11" s="343"/>
      <c r="O11" s="343"/>
      <c r="P11" s="343"/>
      <c r="Q11" s="214" t="s">
        <v>30</v>
      </c>
      <c r="R11" s="343"/>
    </row>
    <row r="12" spans="1:18" ht="25.5" customHeight="1">
      <c r="A12" s="415" t="s">
        <v>25</v>
      </c>
      <c r="B12" s="569" t="s">
        <v>26</v>
      </c>
      <c r="C12" s="569"/>
      <c r="D12" s="569"/>
      <c r="E12" s="569"/>
      <c r="F12" s="569"/>
      <c r="G12" s="569"/>
      <c r="H12" s="569" t="s">
        <v>28</v>
      </c>
      <c r="I12" s="569"/>
      <c r="J12" s="505" t="s">
        <v>67</v>
      </c>
      <c r="K12" s="464"/>
      <c r="L12" s="464"/>
      <c r="M12" s="464"/>
      <c r="N12" s="464"/>
      <c r="O12" s="464"/>
      <c r="P12" s="464"/>
      <c r="Q12" s="464"/>
      <c r="R12" s="465"/>
    </row>
    <row r="13" spans="1:18" ht="12.75">
      <c r="A13" s="415">
        <v>1</v>
      </c>
      <c r="B13" s="569">
        <v>2</v>
      </c>
      <c r="C13" s="569"/>
      <c r="D13" s="569"/>
      <c r="E13" s="569"/>
      <c r="F13" s="569"/>
      <c r="G13" s="569"/>
      <c r="H13" s="569">
        <v>3</v>
      </c>
      <c r="I13" s="569"/>
      <c r="J13" s="505">
        <v>3</v>
      </c>
      <c r="K13" s="462"/>
      <c r="L13" s="462"/>
      <c r="M13" s="462"/>
      <c r="N13" s="462"/>
      <c r="O13" s="462"/>
      <c r="P13" s="462"/>
      <c r="Q13" s="462"/>
      <c r="R13" s="463"/>
    </row>
    <row r="14" spans="1:18" ht="18.75" customHeight="1">
      <c r="A14" s="42">
        <v>1</v>
      </c>
      <c r="B14" s="663" t="s">
        <v>187</v>
      </c>
      <c r="C14" s="664"/>
      <c r="D14" s="664"/>
      <c r="E14" s="664"/>
      <c r="F14" s="664"/>
      <c r="G14" s="665"/>
      <c r="H14" s="415"/>
      <c r="I14" s="415"/>
      <c r="J14" s="413"/>
      <c r="K14" s="411"/>
      <c r="L14" s="411"/>
      <c r="M14" s="411"/>
      <c r="N14" s="411"/>
      <c r="O14" s="411"/>
      <c r="P14" s="411"/>
      <c r="Q14" s="411"/>
      <c r="R14" s="412"/>
    </row>
    <row r="15" spans="1:18" ht="18" customHeight="1">
      <c r="A15" s="29"/>
      <c r="B15" s="493" t="s">
        <v>486</v>
      </c>
      <c r="C15" s="494"/>
      <c r="D15" s="494"/>
      <c r="E15" s="494"/>
      <c r="F15" s="494"/>
      <c r="G15" s="495"/>
      <c r="H15" s="518"/>
      <c r="I15" s="518"/>
      <c r="J15" s="532">
        <v>352900</v>
      </c>
      <c r="K15" s="654"/>
      <c r="L15" s="654"/>
      <c r="M15" s="654"/>
      <c r="N15" s="654"/>
      <c r="O15" s="654"/>
      <c r="P15" s="654"/>
      <c r="Q15" s="654"/>
      <c r="R15" s="655"/>
    </row>
    <row r="16" spans="1:18" ht="18.75" customHeight="1">
      <c r="A16" s="415"/>
      <c r="B16" s="501" t="s">
        <v>57</v>
      </c>
      <c r="C16" s="462"/>
      <c r="D16" s="462"/>
      <c r="E16" s="462"/>
      <c r="F16" s="462"/>
      <c r="G16" s="462"/>
      <c r="H16" s="462"/>
      <c r="I16" s="414"/>
      <c r="J16" s="533">
        <f>J15</f>
        <v>352900</v>
      </c>
      <c r="K16" s="462"/>
      <c r="L16" s="462"/>
      <c r="M16" s="462"/>
      <c r="N16" s="462"/>
      <c r="O16" s="462"/>
      <c r="P16" s="462"/>
      <c r="Q16" s="462"/>
      <c r="R16" s="463"/>
    </row>
    <row r="17" spans="1:20" ht="12.75">
      <c r="A17" s="212"/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T17" s="54" t="e">
        <f>#REF!-#REF!</f>
        <v>#REF!</v>
      </c>
    </row>
    <row r="18" spans="1:18" ht="12.75" hidden="1" outlineLevel="1">
      <c r="A18" s="212"/>
      <c r="B18" s="337"/>
      <c r="C18" s="337"/>
      <c r="D18" s="337"/>
      <c r="E18" s="337"/>
      <c r="F18" s="337"/>
      <c r="G18" s="337"/>
      <c r="H18" s="337"/>
      <c r="I18" s="337"/>
      <c r="J18" s="337"/>
      <c r="K18" s="337"/>
      <c r="L18" s="337"/>
      <c r="M18" s="337"/>
      <c r="N18" s="337"/>
      <c r="O18" s="337"/>
      <c r="P18" s="214" t="s">
        <v>36</v>
      </c>
      <c r="Q18" s="212"/>
      <c r="R18" s="212"/>
    </row>
    <row r="19" spans="1:18" ht="38.25" hidden="1" outlineLevel="1">
      <c r="A19" s="317" t="s">
        <v>25</v>
      </c>
      <c r="B19" s="505" t="s">
        <v>26</v>
      </c>
      <c r="C19" s="506"/>
      <c r="D19" s="506"/>
      <c r="E19" s="506"/>
      <c r="F19" s="506"/>
      <c r="G19" s="506"/>
      <c r="H19" s="507"/>
      <c r="I19" s="332" t="s">
        <v>28</v>
      </c>
      <c r="J19" s="505" t="s">
        <v>62</v>
      </c>
      <c r="K19" s="507"/>
      <c r="L19" s="351" t="s">
        <v>101</v>
      </c>
      <c r="M19" s="505" t="s">
        <v>39</v>
      </c>
      <c r="N19" s="506"/>
      <c r="O19" s="507"/>
      <c r="P19" s="505" t="s">
        <v>67</v>
      </c>
      <c r="Q19" s="506"/>
      <c r="R19" s="507"/>
    </row>
    <row r="20" spans="1:18" ht="12.75" hidden="1" outlineLevel="1">
      <c r="A20" s="332">
        <v>1</v>
      </c>
      <c r="B20" s="505">
        <v>2</v>
      </c>
      <c r="C20" s="506"/>
      <c r="D20" s="506"/>
      <c r="E20" s="506"/>
      <c r="F20" s="506"/>
      <c r="G20" s="506"/>
      <c r="H20" s="507"/>
      <c r="I20" s="332">
        <v>3</v>
      </c>
      <c r="J20" s="505">
        <v>4</v>
      </c>
      <c r="K20" s="507"/>
      <c r="L20" s="332">
        <v>5</v>
      </c>
      <c r="M20" s="505">
        <v>6</v>
      </c>
      <c r="N20" s="506"/>
      <c r="O20" s="507"/>
      <c r="P20" s="505">
        <v>7</v>
      </c>
      <c r="Q20" s="506"/>
      <c r="R20" s="507"/>
    </row>
    <row r="21" spans="1:20" ht="30" customHeight="1" hidden="1" outlineLevel="1">
      <c r="A21" s="332">
        <v>1</v>
      </c>
      <c r="B21" s="493" t="s">
        <v>187</v>
      </c>
      <c r="C21" s="494"/>
      <c r="D21" s="494"/>
      <c r="E21" s="494"/>
      <c r="F21" s="494"/>
      <c r="G21" s="494"/>
      <c r="H21" s="495"/>
      <c r="I21" s="331" t="s">
        <v>205</v>
      </c>
      <c r="J21" s="508">
        <v>2</v>
      </c>
      <c r="K21" s="509"/>
      <c r="L21" s="352">
        <v>217</v>
      </c>
      <c r="M21" s="505">
        <v>35.5</v>
      </c>
      <c r="N21" s="506"/>
      <c r="O21" s="507"/>
      <c r="P21" s="552">
        <v>0</v>
      </c>
      <c r="Q21" s="553"/>
      <c r="R21" s="554"/>
      <c r="T21" s="58"/>
    </row>
    <row r="22" spans="1:20" ht="12.75" collapsed="1">
      <c r="A22" s="212"/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T22" s="54"/>
    </row>
    <row r="24" spans="1:13" ht="12.75">
      <c r="A24" s="23" t="s">
        <v>197</v>
      </c>
      <c r="B24" s="17"/>
      <c r="C24" s="17"/>
      <c r="D24" s="8"/>
      <c r="E24" s="8"/>
      <c r="F24" s="8"/>
      <c r="G24" s="21"/>
      <c r="H24" s="640">
        <f>J16</f>
        <v>352900</v>
      </c>
      <c r="I24" s="640"/>
      <c r="J24" s="640"/>
      <c r="K24" s="21"/>
      <c r="L24" s="21"/>
      <c r="M24" s="21"/>
    </row>
    <row r="25" spans="1:13" ht="12.75">
      <c r="A25" s="20"/>
      <c r="B25" s="21"/>
      <c r="C25" s="21"/>
      <c r="D25" s="21"/>
      <c r="E25" s="21"/>
      <c r="F25" s="21"/>
      <c r="G25" s="21"/>
      <c r="H25" s="22"/>
      <c r="I25" s="22"/>
      <c r="J25" s="21"/>
      <c r="K25" s="21"/>
      <c r="L25" s="21"/>
      <c r="M25" s="21"/>
    </row>
    <row r="26" spans="1:13" ht="12.75">
      <c r="A26" s="20"/>
      <c r="B26" s="24"/>
      <c r="C26" s="24"/>
      <c r="D26" s="24"/>
      <c r="E26" s="24"/>
      <c r="F26" s="24"/>
      <c r="G26" s="24"/>
      <c r="H26" s="22"/>
      <c r="I26" s="22"/>
      <c r="J26" s="21"/>
      <c r="K26" s="21"/>
      <c r="L26" s="21"/>
      <c r="M26" s="21"/>
    </row>
    <row r="27" spans="1:13" ht="12.75">
      <c r="A27" s="25" t="s">
        <v>93</v>
      </c>
      <c r="B27" s="25"/>
      <c r="C27" s="25"/>
      <c r="D27" s="25"/>
      <c r="E27" s="25"/>
      <c r="F27" s="25"/>
      <c r="G27" s="25"/>
      <c r="H27" s="25"/>
      <c r="I27" s="25"/>
      <c r="J27" s="25"/>
      <c r="K27" s="25" t="s">
        <v>60</v>
      </c>
      <c r="L27" s="25"/>
      <c r="M27" s="25"/>
    </row>
    <row r="28" spans="1:13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ht="12.75">
      <c r="A29" s="25" t="s">
        <v>94</v>
      </c>
      <c r="B29" s="8"/>
      <c r="C29" s="8"/>
      <c r="D29" s="8"/>
      <c r="E29" s="8"/>
      <c r="F29" s="8"/>
      <c r="G29" s="8"/>
      <c r="H29" s="25"/>
      <c r="I29" s="25"/>
      <c r="J29" s="25"/>
      <c r="K29" s="8" t="s">
        <v>296</v>
      </c>
      <c r="L29" s="25"/>
      <c r="M29" s="25"/>
    </row>
    <row r="30" spans="1:13" ht="12.75">
      <c r="A30" s="28" t="s">
        <v>61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</sheetData>
  <sheetProtection/>
  <mergeCells count="31">
    <mergeCell ref="J13:R13"/>
    <mergeCell ref="J15:R15"/>
    <mergeCell ref="B16:H16"/>
    <mergeCell ref="J16:R16"/>
    <mergeCell ref="P20:R20"/>
    <mergeCell ref="M19:O19"/>
    <mergeCell ref="B21:H21"/>
    <mergeCell ref="A10:R10"/>
    <mergeCell ref="A7:R7"/>
    <mergeCell ref="M21:O21"/>
    <mergeCell ref="P21:R21"/>
    <mergeCell ref="P19:R19"/>
    <mergeCell ref="B20:H20"/>
    <mergeCell ref="H13:I13"/>
    <mergeCell ref="J21:K21"/>
    <mergeCell ref="H24:J24"/>
    <mergeCell ref="B19:H19"/>
    <mergeCell ref="J19:K19"/>
    <mergeCell ref="J20:K20"/>
    <mergeCell ref="M20:O20"/>
    <mergeCell ref="B15:G15"/>
    <mergeCell ref="H15:I15"/>
    <mergeCell ref="B14:G14"/>
    <mergeCell ref="B12:G12"/>
    <mergeCell ref="B13:G13"/>
    <mergeCell ref="H12:I12"/>
    <mergeCell ref="E8:L8"/>
    <mergeCell ref="A2:F3"/>
    <mergeCell ref="L2:R3"/>
    <mergeCell ref="E6:L6"/>
    <mergeCell ref="J12:R12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scale="95" r:id="rId1"/>
  <colBreaks count="1" manualBreakCount="1">
    <brk id="1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Q38"/>
  <sheetViews>
    <sheetView zoomScalePageLayoutView="0" workbookViewId="0" topLeftCell="A4">
      <selection activeCell="T20" sqref="T20:T21"/>
    </sheetView>
  </sheetViews>
  <sheetFormatPr defaultColWidth="9.00390625" defaultRowHeight="12.75" outlineLevelRow="1"/>
  <cols>
    <col min="1" max="5" width="4.75390625" style="0" customWidth="1"/>
    <col min="6" max="6" width="11.125" style="0" customWidth="1"/>
    <col min="7" max="7" width="4.75390625" style="0" customWidth="1"/>
    <col min="8" max="8" width="3.375" style="0" customWidth="1"/>
    <col min="9" max="9" width="5.375" style="0" customWidth="1"/>
    <col min="10" max="10" width="4.75390625" style="0" customWidth="1"/>
    <col min="11" max="11" width="5.375" style="0" customWidth="1"/>
    <col min="12" max="16" width="4.75390625" style="0" customWidth="1"/>
    <col min="17" max="17" width="9.625" style="0" customWidth="1"/>
  </cols>
  <sheetData>
    <row r="1" spans="1:17" ht="12.75">
      <c r="A1" s="3"/>
      <c r="B1" s="8"/>
      <c r="C1" s="8"/>
      <c r="D1" s="8"/>
      <c r="E1" s="8"/>
      <c r="F1" s="8"/>
      <c r="G1" s="8"/>
      <c r="H1" s="8"/>
      <c r="I1" s="8"/>
      <c r="J1" s="8"/>
      <c r="K1" s="10" t="s">
        <v>111</v>
      </c>
      <c r="L1" s="10"/>
      <c r="M1" s="10"/>
      <c r="N1" s="10"/>
      <c r="O1" s="10"/>
      <c r="P1" s="11"/>
      <c r="Q1" s="11"/>
    </row>
    <row r="2" spans="1:17" ht="12.75" customHeight="1">
      <c r="A2" s="600"/>
      <c r="B2" s="600"/>
      <c r="C2" s="600"/>
      <c r="D2" s="600"/>
      <c r="E2" s="600"/>
      <c r="F2" s="600"/>
      <c r="G2" s="8"/>
      <c r="H2" s="8"/>
      <c r="I2" s="8"/>
      <c r="J2" s="8"/>
      <c r="K2" s="549" t="s">
        <v>174</v>
      </c>
      <c r="L2" s="549"/>
      <c r="M2" s="549"/>
      <c r="N2" s="549"/>
      <c r="O2" s="549"/>
      <c r="P2" s="549"/>
      <c r="Q2" s="549"/>
    </row>
    <row r="3" spans="1:17" ht="12.75">
      <c r="A3" s="600"/>
      <c r="B3" s="600"/>
      <c r="C3" s="600"/>
      <c r="D3" s="600"/>
      <c r="E3" s="600"/>
      <c r="F3" s="600"/>
      <c r="G3" s="8"/>
      <c r="H3" s="8"/>
      <c r="I3" s="8"/>
      <c r="J3" s="8"/>
      <c r="K3" s="549"/>
      <c r="L3" s="549"/>
      <c r="M3" s="549"/>
      <c r="N3" s="549"/>
      <c r="O3" s="549"/>
      <c r="P3" s="549"/>
      <c r="Q3" s="549"/>
    </row>
    <row r="4" spans="1:17" ht="12.75">
      <c r="A4" s="3"/>
      <c r="B4" s="8"/>
      <c r="C4" s="8"/>
      <c r="D4" s="8"/>
      <c r="E4" s="8"/>
      <c r="F4" s="8"/>
      <c r="G4" s="8"/>
      <c r="H4" s="8"/>
      <c r="I4" s="8"/>
      <c r="J4" s="8"/>
      <c r="K4" s="10" t="s">
        <v>175</v>
      </c>
      <c r="L4" s="10"/>
      <c r="M4" s="10"/>
      <c r="N4" s="10"/>
      <c r="O4" s="10"/>
      <c r="P4" s="11"/>
      <c r="Q4" s="11"/>
    </row>
    <row r="5" spans="1:17" ht="12.75">
      <c r="A5" s="3"/>
      <c r="B5" s="8"/>
      <c r="C5" s="8"/>
      <c r="D5" s="8"/>
      <c r="E5" s="8"/>
      <c r="F5" s="8"/>
      <c r="G5" s="8"/>
      <c r="H5" s="8"/>
      <c r="I5" s="8"/>
      <c r="J5" s="8"/>
      <c r="K5" s="10" t="s">
        <v>66</v>
      </c>
      <c r="L5" s="10"/>
      <c r="M5" s="10"/>
      <c r="N5" s="10"/>
      <c r="O5" s="10"/>
      <c r="P5" s="8"/>
      <c r="Q5" s="8"/>
    </row>
    <row r="6" spans="1:17" ht="12.75">
      <c r="A6" s="40"/>
      <c r="B6" s="8"/>
      <c r="C6" s="8"/>
      <c r="D6" s="8"/>
      <c r="E6" s="550" t="s">
        <v>24</v>
      </c>
      <c r="F6" s="550"/>
      <c r="G6" s="550"/>
      <c r="H6" s="550"/>
      <c r="I6" s="550"/>
      <c r="J6" s="550"/>
      <c r="K6" s="550"/>
      <c r="L6" s="8"/>
      <c r="M6" s="8"/>
      <c r="N6" s="8"/>
      <c r="O6" s="8"/>
      <c r="P6" s="8"/>
      <c r="Q6" s="8"/>
    </row>
    <row r="7" spans="1:17" ht="12.75">
      <c r="A7" s="550" t="s">
        <v>246</v>
      </c>
      <c r="B7" s="550"/>
      <c r="C7" s="550"/>
      <c r="D7" s="550"/>
      <c r="E7" s="550"/>
      <c r="F7" s="550"/>
      <c r="G7" s="550"/>
      <c r="H7" s="550"/>
      <c r="I7" s="550"/>
      <c r="J7" s="550"/>
      <c r="K7" s="550"/>
      <c r="L7" s="550"/>
      <c r="M7" s="550"/>
      <c r="N7" s="550"/>
      <c r="O7" s="550"/>
      <c r="P7" s="550"/>
      <c r="Q7" s="550"/>
    </row>
    <row r="8" spans="1:17" ht="15" customHeight="1">
      <c r="A8" s="40"/>
      <c r="B8" s="8"/>
      <c r="C8" s="8"/>
      <c r="D8" s="8"/>
      <c r="E8" s="551" t="s">
        <v>176</v>
      </c>
      <c r="F8" s="551"/>
      <c r="G8" s="551"/>
      <c r="H8" s="551"/>
      <c r="I8" s="551"/>
      <c r="J8" s="551"/>
      <c r="K8" s="551"/>
      <c r="L8" s="8"/>
      <c r="M8" s="8"/>
      <c r="N8" s="8"/>
      <c r="O8" s="8"/>
      <c r="P8" s="8"/>
      <c r="Q8" s="8"/>
    </row>
    <row r="9" spans="1:17" ht="15" customHeight="1">
      <c r="A9" s="40"/>
      <c r="B9" s="8"/>
      <c r="C9" s="8"/>
      <c r="D9" s="8"/>
      <c r="E9" s="49"/>
      <c r="F9" s="49"/>
      <c r="G9" s="49"/>
      <c r="H9" s="49"/>
      <c r="I9" s="49"/>
      <c r="J9" s="49"/>
      <c r="K9" s="49"/>
      <c r="L9" s="8"/>
      <c r="M9" s="8"/>
      <c r="N9" s="8"/>
      <c r="O9" s="8"/>
      <c r="P9" s="8"/>
      <c r="Q9" s="8"/>
    </row>
    <row r="10" spans="1:17" ht="12.75">
      <c r="A10" s="596" t="s">
        <v>229</v>
      </c>
      <c r="B10" s="596"/>
      <c r="C10" s="596"/>
      <c r="D10" s="596"/>
      <c r="E10" s="596"/>
      <c r="F10" s="596"/>
      <c r="G10" s="596"/>
      <c r="H10" s="596"/>
      <c r="I10" s="596"/>
      <c r="J10" s="596"/>
      <c r="K10" s="596"/>
      <c r="L10" s="596"/>
      <c r="M10" s="596"/>
      <c r="N10" s="596"/>
      <c r="O10" s="596"/>
      <c r="P10" s="596"/>
      <c r="Q10" s="596"/>
    </row>
    <row r="11" spans="1:17" ht="12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18" t="s">
        <v>30</v>
      </c>
      <c r="Q11" s="9"/>
    </row>
    <row r="12" spans="1:17" ht="25.5">
      <c r="A12" s="29" t="s">
        <v>25</v>
      </c>
      <c r="B12" s="569" t="s">
        <v>26</v>
      </c>
      <c r="C12" s="569"/>
      <c r="D12" s="569"/>
      <c r="E12" s="569"/>
      <c r="F12" s="569"/>
      <c r="G12" s="569"/>
      <c r="H12" s="569" t="s">
        <v>28</v>
      </c>
      <c r="I12" s="569"/>
      <c r="J12" s="588" t="s">
        <v>190</v>
      </c>
      <c r="K12" s="588"/>
      <c r="L12" s="569" t="s">
        <v>39</v>
      </c>
      <c r="M12" s="569"/>
      <c r="N12" s="569"/>
      <c r="O12" s="505" t="s">
        <v>37</v>
      </c>
      <c r="P12" s="506"/>
      <c r="Q12" s="507"/>
    </row>
    <row r="13" spans="1:17" ht="12.75">
      <c r="A13" s="29">
        <v>1</v>
      </c>
      <c r="B13" s="569">
        <v>2</v>
      </c>
      <c r="C13" s="569"/>
      <c r="D13" s="569"/>
      <c r="E13" s="569"/>
      <c r="F13" s="569"/>
      <c r="G13" s="569"/>
      <c r="H13" s="569">
        <v>3</v>
      </c>
      <c r="I13" s="569"/>
      <c r="J13" s="569">
        <v>4</v>
      </c>
      <c r="K13" s="569"/>
      <c r="L13" s="569">
        <v>5</v>
      </c>
      <c r="M13" s="569"/>
      <c r="N13" s="569"/>
      <c r="O13" s="505">
        <v>6</v>
      </c>
      <c r="P13" s="506"/>
      <c r="Q13" s="507"/>
    </row>
    <row r="14" spans="1:17" ht="25.5" customHeight="1">
      <c r="A14" s="4">
        <v>1</v>
      </c>
      <c r="B14" s="486" t="s">
        <v>230</v>
      </c>
      <c r="C14" s="486"/>
      <c r="D14" s="486"/>
      <c r="E14" s="486"/>
      <c r="F14" s="486"/>
      <c r="G14" s="486"/>
      <c r="H14" s="604" t="s">
        <v>206</v>
      </c>
      <c r="I14" s="604"/>
      <c r="J14" s="605">
        <v>16</v>
      </c>
      <c r="K14" s="605"/>
      <c r="L14" s="489">
        <f>O14/J14</f>
        <v>0</v>
      </c>
      <c r="M14" s="489"/>
      <c r="N14" s="489"/>
      <c r="O14" s="641">
        <v>0</v>
      </c>
      <c r="P14" s="642"/>
      <c r="Q14" s="643"/>
    </row>
    <row r="15" spans="1:17" ht="12.75" customHeight="1">
      <c r="A15" s="501" t="s">
        <v>57</v>
      </c>
      <c r="B15" s="502"/>
      <c r="C15" s="502"/>
      <c r="D15" s="502"/>
      <c r="E15" s="502"/>
      <c r="F15" s="502"/>
      <c r="G15" s="502"/>
      <c r="H15" s="502"/>
      <c r="I15" s="502"/>
      <c r="J15" s="502"/>
      <c r="K15" s="502"/>
      <c r="L15" s="502"/>
      <c r="M15" s="502"/>
      <c r="N15" s="513"/>
      <c r="O15" s="510">
        <f>O14</f>
        <v>0</v>
      </c>
      <c r="P15" s="511"/>
      <c r="Q15" s="512"/>
    </row>
    <row r="16" spans="1:17" ht="12.75">
      <c r="A16" s="40"/>
      <c r="B16" s="8"/>
      <c r="C16" s="8"/>
      <c r="D16" s="8"/>
      <c r="E16" s="49"/>
      <c r="F16" s="49"/>
      <c r="G16" s="49"/>
      <c r="H16" s="49"/>
      <c r="I16" s="49"/>
      <c r="J16" s="49"/>
      <c r="K16" s="49"/>
      <c r="L16" s="8"/>
      <c r="M16" s="8"/>
      <c r="N16" s="8"/>
      <c r="O16" s="8"/>
      <c r="P16" s="8"/>
      <c r="Q16" s="8"/>
    </row>
    <row r="17" spans="1:17" ht="12.75">
      <c r="A17" s="596" t="s">
        <v>228</v>
      </c>
      <c r="B17" s="596"/>
      <c r="C17" s="596"/>
      <c r="D17" s="596"/>
      <c r="E17" s="596"/>
      <c r="F17" s="596"/>
      <c r="G17" s="596"/>
      <c r="H17" s="596"/>
      <c r="I17" s="596"/>
      <c r="J17" s="596"/>
      <c r="K17" s="596"/>
      <c r="L17" s="596"/>
      <c r="M17" s="596"/>
      <c r="N17" s="596"/>
      <c r="O17" s="596"/>
      <c r="P17" s="596"/>
      <c r="Q17" s="596"/>
    </row>
    <row r="18" spans="1:17" ht="12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18" t="s">
        <v>30</v>
      </c>
      <c r="Q18" s="9"/>
    </row>
    <row r="19" spans="1:17" ht="25.5">
      <c r="A19" s="29" t="s">
        <v>25</v>
      </c>
      <c r="B19" s="569" t="s">
        <v>26</v>
      </c>
      <c r="C19" s="569"/>
      <c r="D19" s="569"/>
      <c r="E19" s="569"/>
      <c r="F19" s="569"/>
      <c r="G19" s="569"/>
      <c r="H19" s="569" t="s">
        <v>28</v>
      </c>
      <c r="I19" s="569"/>
      <c r="J19" s="588" t="s">
        <v>190</v>
      </c>
      <c r="K19" s="588"/>
      <c r="L19" s="569" t="s">
        <v>39</v>
      </c>
      <c r="M19" s="569"/>
      <c r="N19" s="569"/>
      <c r="O19" s="505" t="s">
        <v>37</v>
      </c>
      <c r="P19" s="506"/>
      <c r="Q19" s="507"/>
    </row>
    <row r="20" spans="1:17" ht="12.75">
      <c r="A20" s="29">
        <v>1</v>
      </c>
      <c r="B20" s="569">
        <v>2</v>
      </c>
      <c r="C20" s="569"/>
      <c r="D20" s="569"/>
      <c r="E20" s="569"/>
      <c r="F20" s="569"/>
      <c r="G20" s="569"/>
      <c r="H20" s="569">
        <v>3</v>
      </c>
      <c r="I20" s="569"/>
      <c r="J20" s="569">
        <v>4</v>
      </c>
      <c r="K20" s="569"/>
      <c r="L20" s="569">
        <v>5</v>
      </c>
      <c r="M20" s="569"/>
      <c r="N20" s="569"/>
      <c r="O20" s="505">
        <v>6</v>
      </c>
      <c r="P20" s="506"/>
      <c r="Q20" s="507"/>
    </row>
    <row r="21" spans="1:17" ht="44.25" customHeight="1">
      <c r="A21" s="4">
        <v>1</v>
      </c>
      <c r="B21" s="486" t="s">
        <v>231</v>
      </c>
      <c r="C21" s="486"/>
      <c r="D21" s="486"/>
      <c r="E21" s="486"/>
      <c r="F21" s="486"/>
      <c r="G21" s="486"/>
      <c r="H21" s="604" t="s">
        <v>237</v>
      </c>
      <c r="I21" s="604"/>
      <c r="J21" s="605"/>
      <c r="K21" s="605"/>
      <c r="L21" s="489"/>
      <c r="M21" s="489"/>
      <c r="N21" s="489"/>
      <c r="O21" s="641">
        <v>0</v>
      </c>
      <c r="P21" s="642"/>
      <c r="Q21" s="643"/>
    </row>
    <row r="22" spans="1:17" ht="12.75" customHeight="1">
      <c r="A22" s="501" t="s">
        <v>57</v>
      </c>
      <c r="B22" s="502"/>
      <c r="C22" s="502"/>
      <c r="D22" s="502"/>
      <c r="E22" s="502"/>
      <c r="F22" s="502"/>
      <c r="G22" s="502"/>
      <c r="H22" s="502"/>
      <c r="I22" s="502"/>
      <c r="J22" s="502"/>
      <c r="K22" s="502"/>
      <c r="L22" s="502"/>
      <c r="M22" s="502"/>
      <c r="N22" s="513"/>
      <c r="O22" s="510">
        <f>O21</f>
        <v>0</v>
      </c>
      <c r="P22" s="511"/>
      <c r="Q22" s="512"/>
    </row>
    <row r="23" spans="1:17" ht="12.75">
      <c r="A23" s="40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 hidden="1" outlineLevel="1">
      <c r="A24" s="492" t="s">
        <v>72</v>
      </c>
      <c r="B24" s="492"/>
      <c r="C24" s="492"/>
      <c r="D24" s="492"/>
      <c r="E24" s="492"/>
      <c r="F24" s="492"/>
      <c r="G24" s="492"/>
      <c r="H24" s="492"/>
      <c r="I24" s="492"/>
      <c r="J24" s="492"/>
      <c r="K24" s="492"/>
      <c r="L24" s="492"/>
      <c r="M24" s="492"/>
      <c r="N24" s="492"/>
      <c r="O24" s="492"/>
      <c r="P24" s="492"/>
      <c r="Q24" s="492"/>
    </row>
    <row r="25" spans="1:17" ht="12.75" hidden="1" outlineLevel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8" t="s">
        <v>30</v>
      </c>
      <c r="Q25" s="9"/>
    </row>
    <row r="26" spans="1:17" ht="25.5" hidden="1" outlineLevel="1">
      <c r="A26" s="29" t="s">
        <v>25</v>
      </c>
      <c r="B26" s="569" t="s">
        <v>26</v>
      </c>
      <c r="C26" s="569"/>
      <c r="D26" s="569"/>
      <c r="E26" s="569"/>
      <c r="F26" s="569"/>
      <c r="G26" s="569"/>
      <c r="H26" s="569" t="s">
        <v>28</v>
      </c>
      <c r="I26" s="569"/>
      <c r="J26" s="588" t="s">
        <v>190</v>
      </c>
      <c r="K26" s="588"/>
      <c r="L26" s="569" t="s">
        <v>39</v>
      </c>
      <c r="M26" s="569"/>
      <c r="N26" s="569"/>
      <c r="O26" s="505" t="s">
        <v>37</v>
      </c>
      <c r="P26" s="506"/>
      <c r="Q26" s="507"/>
    </row>
    <row r="27" spans="1:17" ht="12.75" hidden="1" outlineLevel="1">
      <c r="A27" s="29">
        <v>1</v>
      </c>
      <c r="B27" s="569">
        <v>2</v>
      </c>
      <c r="C27" s="569"/>
      <c r="D27" s="569"/>
      <c r="E27" s="569"/>
      <c r="F27" s="569"/>
      <c r="G27" s="569"/>
      <c r="H27" s="569">
        <v>3</v>
      </c>
      <c r="I27" s="569"/>
      <c r="J27" s="569">
        <v>4</v>
      </c>
      <c r="K27" s="569"/>
      <c r="L27" s="569">
        <v>5</v>
      </c>
      <c r="M27" s="569"/>
      <c r="N27" s="569"/>
      <c r="O27" s="505">
        <v>6</v>
      </c>
      <c r="P27" s="506"/>
      <c r="Q27" s="507"/>
    </row>
    <row r="28" spans="1:17" ht="49.5" customHeight="1" hidden="1" outlineLevel="1">
      <c r="A28" s="4">
        <v>1</v>
      </c>
      <c r="B28" s="486" t="s">
        <v>193</v>
      </c>
      <c r="C28" s="486"/>
      <c r="D28" s="486"/>
      <c r="E28" s="486"/>
      <c r="F28" s="486"/>
      <c r="G28" s="486"/>
      <c r="H28" s="604"/>
      <c r="I28" s="604"/>
      <c r="J28" s="605">
        <v>32</v>
      </c>
      <c r="K28" s="605"/>
      <c r="L28" s="489">
        <v>318</v>
      </c>
      <c r="M28" s="489"/>
      <c r="N28" s="489"/>
      <c r="O28" s="641">
        <v>0</v>
      </c>
      <c r="P28" s="642"/>
      <c r="Q28" s="643"/>
    </row>
    <row r="29" spans="1:17" ht="12.75" customHeight="1" hidden="1" outlineLevel="1">
      <c r="A29" s="501" t="s">
        <v>57</v>
      </c>
      <c r="B29" s="502"/>
      <c r="C29" s="502"/>
      <c r="D29" s="502"/>
      <c r="E29" s="502"/>
      <c r="F29" s="502"/>
      <c r="G29" s="502"/>
      <c r="H29" s="502"/>
      <c r="I29" s="502"/>
      <c r="J29" s="502"/>
      <c r="K29" s="502"/>
      <c r="L29" s="502"/>
      <c r="M29" s="502"/>
      <c r="N29" s="513"/>
      <c r="O29" s="510">
        <f>O28</f>
        <v>0</v>
      </c>
      <c r="P29" s="511"/>
      <c r="Q29" s="512"/>
    </row>
    <row r="30" ht="12.75" hidden="1" outlineLevel="1"/>
    <row r="31" ht="12.75" collapsed="1"/>
    <row r="32" spans="1:12" ht="12.75">
      <c r="A32" s="23" t="s">
        <v>195</v>
      </c>
      <c r="B32" s="17"/>
      <c r="C32" s="17"/>
      <c r="D32" s="8"/>
      <c r="E32" s="8"/>
      <c r="F32" s="8"/>
      <c r="G32" s="21"/>
      <c r="H32" s="571">
        <f>O29+O15+O22</f>
        <v>0</v>
      </c>
      <c r="I32" s="571"/>
      <c r="J32" s="571"/>
      <c r="K32" s="21"/>
      <c r="L32" s="21"/>
    </row>
    <row r="33" spans="1:12" ht="12.75">
      <c r="A33" s="20"/>
      <c r="B33" s="21"/>
      <c r="C33" s="21"/>
      <c r="D33" s="21"/>
      <c r="E33" s="21"/>
      <c r="F33" s="21"/>
      <c r="G33" s="21"/>
      <c r="H33" s="22"/>
      <c r="I33" s="22"/>
      <c r="J33" s="21"/>
      <c r="K33" s="21"/>
      <c r="L33" s="21"/>
    </row>
    <row r="34" spans="1:12" ht="12.75">
      <c r="A34" s="20"/>
      <c r="B34" s="24"/>
      <c r="C34" s="24"/>
      <c r="D34" s="24"/>
      <c r="E34" s="24"/>
      <c r="F34" s="24"/>
      <c r="G34" s="24"/>
      <c r="H34" s="22"/>
      <c r="I34" s="22"/>
      <c r="J34" s="21"/>
      <c r="K34" s="21"/>
      <c r="L34" s="21"/>
    </row>
    <row r="35" spans="1:12" ht="12.75">
      <c r="A35" s="25" t="s">
        <v>93</v>
      </c>
      <c r="B35" s="25"/>
      <c r="C35" s="25"/>
      <c r="D35" s="25"/>
      <c r="E35" s="25"/>
      <c r="F35" s="25"/>
      <c r="G35" s="25"/>
      <c r="H35" s="25"/>
      <c r="I35" s="25"/>
      <c r="J35" s="25"/>
      <c r="K35" s="25" t="s">
        <v>60</v>
      </c>
      <c r="L35" s="25"/>
    </row>
    <row r="36" spans="1:12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5" t="s">
        <v>94</v>
      </c>
      <c r="B37" s="8"/>
      <c r="C37" s="8"/>
      <c r="D37" s="8"/>
      <c r="E37" s="8"/>
      <c r="F37" s="8"/>
      <c r="G37" s="8"/>
      <c r="H37" s="25"/>
      <c r="I37" s="25"/>
      <c r="J37" s="25"/>
      <c r="K37" s="8" t="s">
        <v>130</v>
      </c>
      <c r="L37" s="25"/>
    </row>
    <row r="38" spans="1:12" ht="12.75">
      <c r="A38" s="28" t="s">
        <v>61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</sheetData>
  <sheetProtection/>
  <mergeCells count="60">
    <mergeCell ref="A7:Q7"/>
    <mergeCell ref="K2:Q3"/>
    <mergeCell ref="O26:Q26"/>
    <mergeCell ref="O29:Q29"/>
    <mergeCell ref="A2:F3"/>
    <mergeCell ref="E6:K6"/>
    <mergeCell ref="E8:K8"/>
    <mergeCell ref="A24:Q24"/>
    <mergeCell ref="B26:G26"/>
    <mergeCell ref="H26:I26"/>
    <mergeCell ref="L26:N26"/>
    <mergeCell ref="J26:K26"/>
    <mergeCell ref="H32:J32"/>
    <mergeCell ref="B28:G28"/>
    <mergeCell ref="H28:I28"/>
    <mergeCell ref="J28:K28"/>
    <mergeCell ref="A29:N29"/>
    <mergeCell ref="L28:N28"/>
    <mergeCell ref="O28:Q28"/>
    <mergeCell ref="O27:Q27"/>
    <mergeCell ref="B27:G27"/>
    <mergeCell ref="H27:I27"/>
    <mergeCell ref="J27:K27"/>
    <mergeCell ref="L27:N27"/>
    <mergeCell ref="H19:I19"/>
    <mergeCell ref="J19:K19"/>
    <mergeCell ref="L19:N19"/>
    <mergeCell ref="O19:Q19"/>
    <mergeCell ref="A15:N15"/>
    <mergeCell ref="O15:Q15"/>
    <mergeCell ref="H20:I20"/>
    <mergeCell ref="J20:K20"/>
    <mergeCell ref="A10:Q10"/>
    <mergeCell ref="B12:G12"/>
    <mergeCell ref="H12:I12"/>
    <mergeCell ref="J12:K12"/>
    <mergeCell ref="L12:N12"/>
    <mergeCell ref="O12:Q12"/>
    <mergeCell ref="A17:Q17"/>
    <mergeCell ref="B19:G19"/>
    <mergeCell ref="B13:G13"/>
    <mergeCell ref="H13:I13"/>
    <mergeCell ref="O20:Q20"/>
    <mergeCell ref="J21:K21"/>
    <mergeCell ref="O21:Q21"/>
    <mergeCell ref="A22:N22"/>
    <mergeCell ref="O22:Q22"/>
    <mergeCell ref="L21:N21"/>
    <mergeCell ref="B21:G21"/>
    <mergeCell ref="H21:I21"/>
    <mergeCell ref="J13:K13"/>
    <mergeCell ref="O14:Q14"/>
    <mergeCell ref="B20:G20"/>
    <mergeCell ref="L20:N20"/>
    <mergeCell ref="L13:N13"/>
    <mergeCell ref="O13:Q13"/>
    <mergeCell ref="B14:G14"/>
    <mergeCell ref="H14:I14"/>
    <mergeCell ref="J14:K14"/>
    <mergeCell ref="L14:N14"/>
  </mergeCells>
  <printOptions/>
  <pageMargins left="0.7" right="0.7" top="0.75" bottom="0.75" header="0.3" footer="0.3"/>
  <pageSetup horizontalDpi="600" verticalDpi="600" orientation="portrait" paperSize="9" scale="91" r:id="rId1"/>
  <colBreaks count="1" manualBreakCount="1">
    <brk id="17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9900"/>
  </sheetPr>
  <dimension ref="A1:R25"/>
  <sheetViews>
    <sheetView view="pageBreakPreview" zoomScale="60" zoomScalePageLayoutView="0" workbookViewId="0" topLeftCell="A1">
      <selection activeCell="K15" sqref="K15:R15"/>
    </sheetView>
  </sheetViews>
  <sheetFormatPr defaultColWidth="9.00390625" defaultRowHeight="12.75"/>
  <cols>
    <col min="1" max="1" width="4.875" style="0" customWidth="1"/>
    <col min="3" max="3" width="4.00390625" style="0" customWidth="1"/>
    <col min="5" max="5" width="4.00390625" style="0" customWidth="1"/>
    <col min="6" max="6" width="7.25390625" style="0" customWidth="1"/>
    <col min="7" max="7" width="3.25390625" style="0" customWidth="1"/>
    <col min="8" max="8" width="4.375" style="0" customWidth="1"/>
    <col min="9" max="9" width="5.375" style="0" customWidth="1"/>
    <col min="11" max="11" width="5.25390625" style="0" customWidth="1"/>
    <col min="14" max="14" width="2.375" style="0" customWidth="1"/>
    <col min="15" max="15" width="3.375" style="0" customWidth="1"/>
    <col min="16" max="16" width="4.25390625" style="0" customWidth="1"/>
    <col min="17" max="17" width="6.00390625" style="0" customWidth="1"/>
  </cols>
  <sheetData>
    <row r="1" spans="1:18" ht="12.75">
      <c r="A1" s="315"/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315" t="s">
        <v>111</v>
      </c>
      <c r="M1" s="315"/>
      <c r="N1" s="315"/>
      <c r="O1" s="315"/>
      <c r="P1" s="315"/>
      <c r="Q1" s="316"/>
      <c r="R1" s="316"/>
    </row>
    <row r="2" spans="1:18" ht="12.75">
      <c r="A2" s="549"/>
      <c r="B2" s="549"/>
      <c r="C2" s="549"/>
      <c r="D2" s="549"/>
      <c r="E2" s="549"/>
      <c r="F2" s="549"/>
      <c r="G2" s="212"/>
      <c r="H2" s="212"/>
      <c r="I2" s="212"/>
      <c r="J2" s="212"/>
      <c r="K2" s="212"/>
      <c r="L2" s="549" t="s">
        <v>174</v>
      </c>
      <c r="M2" s="549"/>
      <c r="N2" s="549"/>
      <c r="O2" s="549"/>
      <c r="P2" s="549"/>
      <c r="Q2" s="549"/>
      <c r="R2" s="549"/>
    </row>
    <row r="3" spans="1:18" ht="12.75">
      <c r="A3" s="549"/>
      <c r="B3" s="549"/>
      <c r="C3" s="549"/>
      <c r="D3" s="549"/>
      <c r="E3" s="549"/>
      <c r="F3" s="549"/>
      <c r="G3" s="212"/>
      <c r="H3" s="212"/>
      <c r="I3" s="212"/>
      <c r="J3" s="212"/>
      <c r="K3" s="212"/>
      <c r="L3" s="549"/>
      <c r="M3" s="549"/>
      <c r="N3" s="549"/>
      <c r="O3" s="549"/>
      <c r="P3" s="549"/>
      <c r="Q3" s="549"/>
      <c r="R3" s="549"/>
    </row>
    <row r="4" spans="1:18" ht="12.75">
      <c r="A4" s="315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315" t="s">
        <v>175</v>
      </c>
      <c r="M4" s="315"/>
      <c r="N4" s="315"/>
      <c r="O4" s="315"/>
      <c r="P4" s="315"/>
      <c r="Q4" s="316"/>
      <c r="R4" s="316"/>
    </row>
    <row r="5" spans="1:18" ht="12.75">
      <c r="A5" s="315"/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315" t="s">
        <v>66</v>
      </c>
      <c r="M5" s="315"/>
      <c r="N5" s="315"/>
      <c r="O5" s="315"/>
      <c r="P5" s="315"/>
      <c r="Q5" s="212"/>
      <c r="R5" s="212"/>
    </row>
    <row r="6" spans="1:18" ht="12.75">
      <c r="A6" s="342"/>
      <c r="B6" s="212"/>
      <c r="C6" s="212"/>
      <c r="D6" s="212"/>
      <c r="E6" s="550" t="s">
        <v>24</v>
      </c>
      <c r="F6" s="550"/>
      <c r="G6" s="550"/>
      <c r="H6" s="550"/>
      <c r="I6" s="550"/>
      <c r="J6" s="550"/>
      <c r="K6" s="550"/>
      <c r="L6" s="550"/>
      <c r="M6" s="212"/>
      <c r="N6" s="212"/>
      <c r="O6" s="212"/>
      <c r="P6" s="212"/>
      <c r="Q6" s="212"/>
      <c r="R6" s="212"/>
    </row>
    <row r="7" spans="1:18" ht="12.75">
      <c r="A7" s="550" t="s">
        <v>386</v>
      </c>
      <c r="B7" s="550"/>
      <c r="C7" s="550"/>
      <c r="D7" s="550"/>
      <c r="E7" s="550"/>
      <c r="F7" s="550"/>
      <c r="G7" s="550"/>
      <c r="H7" s="550"/>
      <c r="I7" s="550"/>
      <c r="J7" s="550"/>
      <c r="K7" s="550"/>
      <c r="L7" s="550"/>
      <c r="M7" s="550"/>
      <c r="N7" s="550"/>
      <c r="O7" s="550"/>
      <c r="P7" s="550"/>
      <c r="Q7" s="550"/>
      <c r="R7" s="550"/>
    </row>
    <row r="8" spans="1:18" ht="12.75">
      <c r="A8" s="342"/>
      <c r="B8" s="212"/>
      <c r="C8" s="212"/>
      <c r="D8" s="212"/>
      <c r="E8" s="551" t="s">
        <v>176</v>
      </c>
      <c r="F8" s="551"/>
      <c r="G8" s="551"/>
      <c r="H8" s="551"/>
      <c r="I8" s="551"/>
      <c r="J8" s="551"/>
      <c r="K8" s="551"/>
      <c r="L8" s="551"/>
      <c r="M8" s="212"/>
      <c r="N8" s="212"/>
      <c r="O8" s="212"/>
      <c r="P8" s="212"/>
      <c r="Q8" s="212"/>
      <c r="R8" s="212"/>
    </row>
    <row r="9" spans="1:18" ht="12.75">
      <c r="A9" s="342"/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</row>
    <row r="10" spans="1:18" ht="12.75">
      <c r="A10" s="492" t="s">
        <v>72</v>
      </c>
      <c r="B10" s="492"/>
      <c r="C10" s="492"/>
      <c r="D10" s="492"/>
      <c r="E10" s="492"/>
      <c r="F10" s="492"/>
      <c r="G10" s="492"/>
      <c r="H10" s="492"/>
      <c r="I10" s="492"/>
      <c r="J10" s="492"/>
      <c r="K10" s="492"/>
      <c r="L10" s="492"/>
      <c r="M10" s="492"/>
      <c r="N10" s="492"/>
      <c r="O10" s="492"/>
      <c r="P10" s="492"/>
      <c r="Q10" s="492"/>
      <c r="R10" s="492"/>
    </row>
    <row r="11" spans="1:18" ht="12.75">
      <c r="A11" s="343"/>
      <c r="B11" s="343"/>
      <c r="C11" s="343"/>
      <c r="D11" s="343"/>
      <c r="E11" s="343"/>
      <c r="F11" s="343"/>
      <c r="G11" s="343"/>
      <c r="H11" s="343"/>
      <c r="I11" s="343"/>
      <c r="J11" s="343"/>
      <c r="K11" s="343"/>
      <c r="L11" s="343"/>
      <c r="M11" s="343"/>
      <c r="N11" s="343"/>
      <c r="O11" s="343"/>
      <c r="P11" s="343"/>
      <c r="Q11" s="214" t="s">
        <v>30</v>
      </c>
      <c r="R11" s="343"/>
    </row>
    <row r="12" spans="1:18" ht="38.25">
      <c r="A12" s="317" t="s">
        <v>25</v>
      </c>
      <c r="B12" s="505" t="s">
        <v>26</v>
      </c>
      <c r="C12" s="506"/>
      <c r="D12" s="506"/>
      <c r="E12" s="506"/>
      <c r="F12" s="506"/>
      <c r="G12" s="506"/>
      <c r="H12" s="507"/>
      <c r="I12" s="332" t="s">
        <v>28</v>
      </c>
      <c r="J12" s="505" t="s">
        <v>62</v>
      </c>
      <c r="K12" s="507"/>
      <c r="L12" s="351" t="s">
        <v>101</v>
      </c>
      <c r="M12" s="505" t="s">
        <v>39</v>
      </c>
      <c r="N12" s="506"/>
      <c r="O12" s="507"/>
      <c r="P12" s="505" t="s">
        <v>67</v>
      </c>
      <c r="Q12" s="506"/>
      <c r="R12" s="507"/>
    </row>
    <row r="13" spans="1:18" ht="12.75">
      <c r="A13" s="332">
        <v>1</v>
      </c>
      <c r="B13" s="505">
        <v>2</v>
      </c>
      <c r="C13" s="506"/>
      <c r="D13" s="506"/>
      <c r="E13" s="506"/>
      <c r="F13" s="506"/>
      <c r="G13" s="506"/>
      <c r="H13" s="507"/>
      <c r="I13" s="332">
        <v>3</v>
      </c>
      <c r="J13" s="505">
        <v>4</v>
      </c>
      <c r="K13" s="507"/>
      <c r="L13" s="332">
        <v>5</v>
      </c>
      <c r="M13" s="505">
        <v>6</v>
      </c>
      <c r="N13" s="506"/>
      <c r="O13" s="507"/>
      <c r="P13" s="505">
        <v>7</v>
      </c>
      <c r="Q13" s="506"/>
      <c r="R13" s="507"/>
    </row>
    <row r="14" spans="1:18" ht="12.75" customHeight="1">
      <c r="A14" s="332">
        <v>1</v>
      </c>
      <c r="B14" s="493" t="s">
        <v>401</v>
      </c>
      <c r="C14" s="644"/>
      <c r="D14" s="644"/>
      <c r="E14" s="644"/>
      <c r="F14" s="644"/>
      <c r="G14" s="644"/>
      <c r="H14" s="645"/>
      <c r="I14" s="331"/>
      <c r="J14" s="508">
        <v>36</v>
      </c>
      <c r="K14" s="509"/>
      <c r="L14" s="352">
        <v>91</v>
      </c>
      <c r="M14" s="505">
        <v>5</v>
      </c>
      <c r="N14" s="506"/>
      <c r="O14" s="507"/>
      <c r="P14" s="552">
        <f>J14*L14*M14</f>
        <v>16380</v>
      </c>
      <c r="Q14" s="553"/>
      <c r="R14" s="554"/>
    </row>
    <row r="15" spans="1:18" ht="12.75">
      <c r="A15" s="332"/>
      <c r="B15" s="501" t="s">
        <v>57</v>
      </c>
      <c r="C15" s="502"/>
      <c r="D15" s="502"/>
      <c r="E15" s="502"/>
      <c r="F15" s="502"/>
      <c r="G15" s="502"/>
      <c r="H15" s="502"/>
      <c r="I15" s="502"/>
      <c r="J15" s="502"/>
      <c r="K15" s="503">
        <f>P14</f>
        <v>16380</v>
      </c>
      <c r="L15" s="503"/>
      <c r="M15" s="503"/>
      <c r="N15" s="503"/>
      <c r="O15" s="503"/>
      <c r="P15" s="503"/>
      <c r="Q15" s="503"/>
      <c r="R15" s="504"/>
    </row>
    <row r="16" spans="1:18" ht="12.75">
      <c r="A16" s="212"/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</row>
    <row r="17" spans="1:18" ht="12.75">
      <c r="A17" s="212"/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</row>
    <row r="18" spans="1:18" ht="12.75">
      <c r="A18" s="264" t="s">
        <v>197</v>
      </c>
      <c r="B18" s="345"/>
      <c r="C18" s="345"/>
      <c r="D18" s="212"/>
      <c r="E18" s="212"/>
      <c r="F18" s="212"/>
      <c r="G18" s="346"/>
      <c r="H18" s="571">
        <f>P14</f>
        <v>16380</v>
      </c>
      <c r="I18" s="571"/>
      <c r="J18" s="571"/>
      <c r="K18" s="346"/>
      <c r="L18" s="346"/>
      <c r="M18" s="346"/>
      <c r="N18" s="212"/>
      <c r="O18" s="212"/>
      <c r="P18" s="212"/>
      <c r="Q18" s="212"/>
      <c r="R18" s="212"/>
    </row>
    <row r="19" spans="1:18" ht="12.75">
      <c r="A19" s="347"/>
      <c r="B19" s="346"/>
      <c r="C19" s="346"/>
      <c r="D19" s="346"/>
      <c r="E19" s="346"/>
      <c r="F19" s="346"/>
      <c r="G19" s="346"/>
      <c r="H19" s="348"/>
      <c r="I19" s="348"/>
      <c r="J19" s="346"/>
      <c r="K19" s="346"/>
      <c r="L19" s="346"/>
      <c r="M19" s="346"/>
      <c r="N19" s="212"/>
      <c r="O19" s="212"/>
      <c r="P19" s="212"/>
      <c r="Q19" s="212"/>
      <c r="R19" s="212"/>
    </row>
    <row r="20" spans="1:18" ht="12.75">
      <c r="A20" s="347"/>
      <c r="B20" s="349"/>
      <c r="C20" s="349"/>
      <c r="D20" s="349"/>
      <c r="E20" s="349"/>
      <c r="F20" s="349"/>
      <c r="G20" s="349"/>
      <c r="H20" s="348"/>
      <c r="I20" s="348"/>
      <c r="J20" s="346"/>
      <c r="K20" s="346"/>
      <c r="L20" s="346"/>
      <c r="M20" s="346"/>
      <c r="N20" s="212"/>
      <c r="O20" s="212"/>
      <c r="P20" s="212"/>
      <c r="Q20" s="212"/>
      <c r="R20" s="212"/>
    </row>
    <row r="21" spans="1:18" ht="12.75">
      <c r="A21" s="350" t="s">
        <v>93</v>
      </c>
      <c r="B21" s="350"/>
      <c r="C21" s="350"/>
      <c r="D21" s="350"/>
      <c r="E21" s="350"/>
      <c r="F21" s="350"/>
      <c r="G21" s="350"/>
      <c r="H21" s="350"/>
      <c r="I21" s="350"/>
      <c r="J21" s="350"/>
      <c r="K21" s="350" t="s">
        <v>60</v>
      </c>
      <c r="L21" s="350"/>
      <c r="M21" s="350"/>
      <c r="N21" s="212"/>
      <c r="O21" s="212"/>
      <c r="P21" s="212"/>
      <c r="Q21" s="212"/>
      <c r="R21" s="212"/>
    </row>
    <row r="22" spans="1:18" ht="12.75">
      <c r="A22" s="212"/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</row>
    <row r="23" spans="1:18" ht="12.75">
      <c r="A23" s="350" t="s">
        <v>94</v>
      </c>
      <c r="B23" s="212"/>
      <c r="C23" s="212"/>
      <c r="D23" s="212"/>
      <c r="E23" s="212"/>
      <c r="F23" s="212"/>
      <c r="G23" s="212"/>
      <c r="H23" s="350"/>
      <c r="I23" s="350"/>
      <c r="J23" s="350"/>
      <c r="K23" s="212" t="s">
        <v>296</v>
      </c>
      <c r="L23" s="350"/>
      <c r="M23" s="350"/>
      <c r="N23" s="212"/>
      <c r="O23" s="212"/>
      <c r="P23" s="212"/>
      <c r="Q23" s="212"/>
      <c r="R23" s="212"/>
    </row>
    <row r="24" spans="1:18" ht="12.75">
      <c r="A24" s="215" t="s">
        <v>61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</row>
    <row r="25" spans="1:18" ht="12.75">
      <c r="A25" s="212"/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</row>
  </sheetData>
  <sheetProtection/>
  <mergeCells count="21">
    <mergeCell ref="H18:J18"/>
    <mergeCell ref="B14:H14"/>
    <mergeCell ref="J14:K14"/>
    <mergeCell ref="M14:O14"/>
    <mergeCell ref="P14:R14"/>
    <mergeCell ref="B15:J15"/>
    <mergeCell ref="K15:R15"/>
    <mergeCell ref="B12:H12"/>
    <mergeCell ref="J12:K12"/>
    <mergeCell ref="M12:O12"/>
    <mergeCell ref="P12:R12"/>
    <mergeCell ref="B13:H13"/>
    <mergeCell ref="J13:K13"/>
    <mergeCell ref="M13:O13"/>
    <mergeCell ref="P13:R13"/>
    <mergeCell ref="A2:F3"/>
    <mergeCell ref="L2:R3"/>
    <mergeCell ref="E6:L6"/>
    <mergeCell ref="A7:R7"/>
    <mergeCell ref="E8:L8"/>
    <mergeCell ref="A10:R10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9900"/>
  </sheetPr>
  <dimension ref="A1:X69"/>
  <sheetViews>
    <sheetView showGridLines="0" view="pageBreakPreview" zoomScale="60" workbookViewId="0" topLeftCell="A1">
      <selection activeCell="N65" sqref="N65:N67"/>
    </sheetView>
  </sheetViews>
  <sheetFormatPr defaultColWidth="9.00390625" defaultRowHeight="12.75" outlineLevelRow="1"/>
  <cols>
    <col min="1" max="1" width="0.12890625" style="0" customWidth="1"/>
    <col min="2" max="2" width="5.875" style="8" customWidth="1"/>
    <col min="3" max="6" width="4.75390625" style="8" customWidth="1"/>
    <col min="7" max="7" width="7.00390625" style="8" customWidth="1"/>
    <col min="8" max="8" width="4.75390625" style="8" customWidth="1"/>
    <col min="9" max="9" width="3.375" style="8" customWidth="1"/>
    <col min="10" max="10" width="9.625" style="8" customWidth="1"/>
    <col min="11" max="11" width="4.75390625" style="8" customWidth="1"/>
    <col min="12" max="12" width="6.375" style="8" customWidth="1"/>
    <col min="13" max="13" width="6.125" style="8" customWidth="1"/>
    <col min="14" max="14" width="4.75390625" style="8" customWidth="1"/>
    <col min="15" max="15" width="6.625" style="8" customWidth="1"/>
    <col min="16" max="18" width="4.75390625" style="8" customWidth="1"/>
    <col min="19" max="19" width="9.625" style="8" customWidth="1"/>
    <col min="20" max="20" width="4.75390625" style="0" customWidth="1"/>
    <col min="21" max="21" width="12.375" style="0" bestFit="1" customWidth="1"/>
    <col min="22" max="22" width="11.125" style="0" bestFit="1" customWidth="1"/>
    <col min="23" max="24" width="9.25390625" style="0" bestFit="1" customWidth="1"/>
  </cols>
  <sheetData>
    <row r="1" spans="2:19" ht="12.75" customHeight="1">
      <c r="B1" s="3"/>
      <c r="M1" s="10" t="s">
        <v>111</v>
      </c>
      <c r="N1" s="10"/>
      <c r="O1" s="10"/>
      <c r="P1" s="10"/>
      <c r="Q1" s="10"/>
      <c r="R1" s="11"/>
      <c r="S1" s="11"/>
    </row>
    <row r="2" spans="2:19" ht="13.5" customHeight="1">
      <c r="B2" s="600"/>
      <c r="C2" s="600"/>
      <c r="D2" s="600"/>
      <c r="E2" s="600"/>
      <c r="F2" s="600"/>
      <c r="G2" s="600"/>
      <c r="M2" s="549" t="s">
        <v>174</v>
      </c>
      <c r="N2" s="549"/>
      <c r="O2" s="549"/>
      <c r="P2" s="549"/>
      <c r="Q2" s="549"/>
      <c r="R2" s="549"/>
      <c r="S2" s="549"/>
    </row>
    <row r="3" spans="2:19" ht="30" customHeight="1">
      <c r="B3" s="600"/>
      <c r="C3" s="600"/>
      <c r="D3" s="600"/>
      <c r="E3" s="600"/>
      <c r="F3" s="600"/>
      <c r="G3" s="600"/>
      <c r="M3" s="549"/>
      <c r="N3" s="549"/>
      <c r="O3" s="549"/>
      <c r="P3" s="549"/>
      <c r="Q3" s="549"/>
      <c r="R3" s="549"/>
      <c r="S3" s="549"/>
    </row>
    <row r="4" spans="2:19" ht="12.75" customHeight="1">
      <c r="B4" s="3"/>
      <c r="M4" s="10" t="s">
        <v>175</v>
      </c>
      <c r="N4" s="10"/>
      <c r="O4" s="10"/>
      <c r="P4" s="10"/>
      <c r="Q4" s="10"/>
      <c r="R4" s="11"/>
      <c r="S4" s="11"/>
    </row>
    <row r="5" spans="2:17" ht="12.75" customHeight="1">
      <c r="B5" s="3"/>
      <c r="M5" s="10" t="s">
        <v>66</v>
      </c>
      <c r="N5" s="10"/>
      <c r="O5" s="10"/>
      <c r="P5" s="10"/>
      <c r="Q5" s="10"/>
    </row>
    <row r="6" ht="12.75" customHeight="1"/>
    <row r="7" spans="7:14" ht="12.75">
      <c r="G7" s="550" t="s">
        <v>24</v>
      </c>
      <c r="H7" s="550"/>
      <c r="I7" s="550"/>
      <c r="J7" s="550"/>
      <c r="K7" s="550"/>
      <c r="L7" s="550"/>
      <c r="M7" s="550"/>
      <c r="N7" s="550"/>
    </row>
    <row r="8" spans="2:19" ht="12.75">
      <c r="B8" s="550" t="s">
        <v>365</v>
      </c>
      <c r="C8" s="550"/>
      <c r="D8" s="550"/>
      <c r="E8" s="550"/>
      <c r="F8" s="550"/>
      <c r="G8" s="550"/>
      <c r="H8" s="550"/>
      <c r="I8" s="550"/>
      <c r="J8" s="550"/>
      <c r="K8" s="550"/>
      <c r="L8" s="550"/>
      <c r="M8" s="550"/>
      <c r="N8" s="550"/>
      <c r="O8" s="550"/>
      <c r="P8" s="550"/>
      <c r="Q8" s="550"/>
      <c r="R8" s="550"/>
      <c r="S8" s="550"/>
    </row>
    <row r="9" spans="6:14" ht="13.5" customHeight="1">
      <c r="F9" s="12"/>
      <c r="G9" s="551" t="s">
        <v>176</v>
      </c>
      <c r="H9" s="551"/>
      <c r="I9" s="551"/>
      <c r="J9" s="551"/>
      <c r="K9" s="551"/>
      <c r="L9" s="551"/>
      <c r="M9" s="551"/>
      <c r="N9" s="551"/>
    </row>
    <row r="10" ht="12" customHeight="1"/>
    <row r="11" spans="3:19" ht="12.75" customHeight="1" hidden="1"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</row>
    <row r="12" spans="2:19" ht="10.5" customHeight="1">
      <c r="B12" s="551" t="s">
        <v>97</v>
      </c>
      <c r="C12" s="551"/>
      <c r="D12" s="551"/>
      <c r="E12" s="551"/>
      <c r="F12" s="551"/>
      <c r="G12" s="551"/>
      <c r="H12" s="551"/>
      <c r="I12" s="551"/>
      <c r="J12" s="551"/>
      <c r="K12" s="551"/>
      <c r="L12" s="551"/>
      <c r="M12" s="551"/>
      <c r="N12" s="551"/>
      <c r="O12" s="551"/>
      <c r="P12" s="551"/>
      <c r="Q12" s="551"/>
      <c r="R12" s="551"/>
      <c r="S12" s="551"/>
    </row>
    <row r="13" spans="2:19" s="212" customFormat="1" ht="5.25" customHeight="1">
      <c r="B13" s="305"/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5"/>
    </row>
    <row r="14" spans="2:19" s="2" customFormat="1" ht="15" customHeight="1">
      <c r="B14" s="317" t="s">
        <v>25</v>
      </c>
      <c r="C14" s="505" t="s">
        <v>26</v>
      </c>
      <c r="D14" s="506"/>
      <c r="E14" s="506"/>
      <c r="F14" s="506"/>
      <c r="G14" s="506"/>
      <c r="H14" s="506"/>
      <c r="I14" s="507"/>
      <c r="J14" s="505" t="s">
        <v>28</v>
      </c>
      <c r="K14" s="506"/>
      <c r="L14" s="506"/>
      <c r="M14" s="506"/>
      <c r="N14" s="506"/>
      <c r="O14" s="507"/>
      <c r="P14" s="505" t="s">
        <v>27</v>
      </c>
      <c r="Q14" s="506"/>
      <c r="R14" s="506"/>
      <c r="S14" s="507"/>
    </row>
    <row r="15" spans="2:19" s="2" customFormat="1" ht="12" customHeight="1">
      <c r="B15" s="304">
        <v>1</v>
      </c>
      <c r="C15" s="505">
        <v>2</v>
      </c>
      <c r="D15" s="506"/>
      <c r="E15" s="506"/>
      <c r="F15" s="506"/>
      <c r="G15" s="506"/>
      <c r="H15" s="506"/>
      <c r="I15" s="507"/>
      <c r="J15" s="505">
        <v>3</v>
      </c>
      <c r="K15" s="506"/>
      <c r="L15" s="506"/>
      <c r="M15" s="506"/>
      <c r="N15" s="506"/>
      <c r="O15" s="507"/>
      <c r="P15" s="505">
        <v>4</v>
      </c>
      <c r="Q15" s="506"/>
      <c r="R15" s="506"/>
      <c r="S15" s="507"/>
    </row>
    <row r="16" spans="2:23" s="2" customFormat="1" ht="13.5" customHeight="1">
      <c r="B16" s="259">
        <v>1</v>
      </c>
      <c r="C16" s="556" t="s">
        <v>199</v>
      </c>
      <c r="D16" s="557"/>
      <c r="E16" s="557"/>
      <c r="F16" s="557"/>
      <c r="G16" s="557"/>
      <c r="H16" s="557"/>
      <c r="I16" s="558"/>
      <c r="J16" s="535"/>
      <c r="K16" s="536"/>
      <c r="L16" s="536"/>
      <c r="M16" s="536"/>
      <c r="N16" s="536"/>
      <c r="O16" s="537"/>
      <c r="P16" s="514">
        <v>2991390</v>
      </c>
      <c r="Q16" s="515"/>
      <c r="R16" s="515"/>
      <c r="S16" s="516"/>
      <c r="U16" s="2">
        <f>3894790*30.2%</f>
        <v>1176226.58</v>
      </c>
      <c r="V16" s="2">
        <v>3894790</v>
      </c>
      <c r="W16" s="2">
        <f>1098529</f>
        <v>1098529</v>
      </c>
    </row>
    <row r="17" spans="2:24" s="2" customFormat="1" ht="13.5" customHeight="1">
      <c r="B17" s="259">
        <v>2</v>
      </c>
      <c r="C17" s="556" t="s">
        <v>215</v>
      </c>
      <c r="D17" s="557"/>
      <c r="E17" s="557"/>
      <c r="F17" s="557"/>
      <c r="G17" s="557"/>
      <c r="H17" s="557"/>
      <c r="I17" s="558"/>
      <c r="J17" s="535"/>
      <c r="K17" s="536"/>
      <c r="L17" s="536"/>
      <c r="M17" s="536"/>
      <c r="N17" s="536"/>
      <c r="O17" s="537"/>
      <c r="P17" s="514">
        <v>654180</v>
      </c>
      <c r="Q17" s="515"/>
      <c r="R17" s="515"/>
      <c r="S17" s="516"/>
      <c r="U17" s="211">
        <f>1176227</f>
        <v>1176227</v>
      </c>
      <c r="V17" s="211">
        <f>V16-U17</f>
        <v>2718563</v>
      </c>
      <c r="W17" s="2">
        <f>W16*30.2%</f>
        <v>331755.758</v>
      </c>
      <c r="X17" s="2">
        <f>W16-331756</f>
        <v>766773</v>
      </c>
    </row>
    <row r="18" spans="2:23" s="2" customFormat="1" ht="13.5" customHeight="1">
      <c r="B18" s="259">
        <v>3</v>
      </c>
      <c r="C18" s="556" t="s">
        <v>200</v>
      </c>
      <c r="D18" s="557"/>
      <c r="E18" s="557"/>
      <c r="F18" s="557"/>
      <c r="G18" s="557"/>
      <c r="H18" s="557"/>
      <c r="I18" s="558"/>
      <c r="J18" s="535"/>
      <c r="K18" s="536"/>
      <c r="L18" s="536"/>
      <c r="M18" s="536"/>
      <c r="N18" s="536"/>
      <c r="O18" s="537"/>
      <c r="P18" s="514">
        <v>843730</v>
      </c>
      <c r="Q18" s="515"/>
      <c r="R18" s="515"/>
      <c r="S18" s="516"/>
      <c r="U18" s="211">
        <v>851740</v>
      </c>
      <c r="W18" s="2">
        <v>286270</v>
      </c>
    </row>
    <row r="19" spans="2:24" s="2" customFormat="1" ht="13.5" customHeight="1">
      <c r="B19" s="259">
        <v>4</v>
      </c>
      <c r="C19" s="556" t="s">
        <v>216</v>
      </c>
      <c r="D19" s="557"/>
      <c r="E19" s="557"/>
      <c r="F19" s="557"/>
      <c r="G19" s="557"/>
      <c r="H19" s="557"/>
      <c r="I19" s="558"/>
      <c r="J19" s="535"/>
      <c r="K19" s="536"/>
      <c r="L19" s="536"/>
      <c r="M19" s="536"/>
      <c r="N19" s="536"/>
      <c r="O19" s="537"/>
      <c r="P19" s="514">
        <v>219870</v>
      </c>
      <c r="Q19" s="515"/>
      <c r="R19" s="515"/>
      <c r="S19" s="516"/>
      <c r="U19" s="211">
        <f>U18*30.2%</f>
        <v>257225.47999999998</v>
      </c>
      <c r="V19" s="211">
        <f>U18-257226</f>
        <v>594514</v>
      </c>
      <c r="W19" s="2">
        <f>W18*30.2%</f>
        <v>86453.54</v>
      </c>
      <c r="X19" s="2">
        <f>W18-86454</f>
        <v>199816</v>
      </c>
    </row>
    <row r="20" spans="2:21" s="2" customFormat="1" ht="15" customHeight="1">
      <c r="B20" s="308"/>
      <c r="C20" s="539" t="s">
        <v>99</v>
      </c>
      <c r="D20" s="540"/>
      <c r="E20" s="540"/>
      <c r="F20" s="540"/>
      <c r="G20" s="540"/>
      <c r="H20" s="540"/>
      <c r="I20" s="541"/>
      <c r="J20" s="542"/>
      <c r="K20" s="543"/>
      <c r="L20" s="543"/>
      <c r="M20" s="543"/>
      <c r="N20" s="543"/>
      <c r="O20" s="544"/>
      <c r="P20" s="545">
        <f>SUM(P16:S19)</f>
        <v>4709170</v>
      </c>
      <c r="Q20" s="546"/>
      <c r="R20" s="546"/>
      <c r="S20" s="547"/>
      <c r="U20" s="211"/>
    </row>
    <row r="21" spans="2:19" s="2" customFormat="1" ht="9.75" customHeight="1">
      <c r="B21" s="227"/>
      <c r="C21" s="318"/>
      <c r="D21" s="318"/>
      <c r="E21" s="318"/>
      <c r="F21" s="318"/>
      <c r="G21" s="318"/>
      <c r="H21" s="318"/>
      <c r="I21" s="318"/>
      <c r="J21" s="227"/>
      <c r="K21" s="227"/>
      <c r="L21" s="227"/>
      <c r="M21" s="227"/>
      <c r="N21" s="227"/>
      <c r="O21" s="227"/>
      <c r="P21" s="319"/>
      <c r="Q21" s="319"/>
      <c r="R21" s="319"/>
      <c r="S21" s="319"/>
    </row>
    <row r="22" spans="2:19" ht="15" customHeight="1" hidden="1" outlineLevel="1">
      <c r="B22" s="551" t="s">
        <v>203</v>
      </c>
      <c r="C22" s="551"/>
      <c r="D22" s="551"/>
      <c r="E22" s="551"/>
      <c r="F22" s="551"/>
      <c r="G22" s="551"/>
      <c r="H22" s="551"/>
      <c r="I22" s="551"/>
      <c r="J22" s="551"/>
      <c r="K22" s="551"/>
      <c r="L22" s="551"/>
      <c r="M22" s="551"/>
      <c r="N22" s="551"/>
      <c r="O22" s="551"/>
      <c r="P22" s="551"/>
      <c r="Q22" s="551"/>
      <c r="R22" s="551"/>
      <c r="S22" s="551"/>
    </row>
    <row r="23" spans="2:19" ht="15.75" customHeight="1" hidden="1" outlineLevel="1">
      <c r="B23" s="212"/>
      <c r="C23" s="305"/>
      <c r="D23" s="305"/>
      <c r="E23" s="305"/>
      <c r="F23" s="305"/>
      <c r="G23" s="305"/>
      <c r="H23" s="305"/>
      <c r="I23" s="305"/>
      <c r="J23" s="305"/>
      <c r="K23" s="305"/>
      <c r="L23" s="305"/>
      <c r="M23" s="305"/>
      <c r="N23" s="305"/>
      <c r="O23" s="305"/>
      <c r="P23" s="305"/>
      <c r="Q23" s="305"/>
      <c r="R23" s="305"/>
      <c r="S23" s="305"/>
    </row>
    <row r="24" spans="2:19" s="2" customFormat="1" ht="15.75" customHeight="1" hidden="1" outlineLevel="1">
      <c r="B24" s="317" t="s">
        <v>25</v>
      </c>
      <c r="C24" s="505" t="s">
        <v>26</v>
      </c>
      <c r="D24" s="506"/>
      <c r="E24" s="506"/>
      <c r="F24" s="506"/>
      <c r="G24" s="506"/>
      <c r="H24" s="506"/>
      <c r="I24" s="507"/>
      <c r="J24" s="505" t="s">
        <v>28</v>
      </c>
      <c r="K24" s="506"/>
      <c r="L24" s="506"/>
      <c r="M24" s="506"/>
      <c r="N24" s="506"/>
      <c r="O24" s="507"/>
      <c r="P24" s="505" t="s">
        <v>27</v>
      </c>
      <c r="Q24" s="506"/>
      <c r="R24" s="506"/>
      <c r="S24" s="507"/>
    </row>
    <row r="25" spans="2:19" s="2" customFormat="1" ht="13.5" customHeight="1" hidden="1" outlineLevel="1">
      <c r="B25" s="304">
        <v>1</v>
      </c>
      <c r="C25" s="505">
        <v>2</v>
      </c>
      <c r="D25" s="506"/>
      <c r="E25" s="506"/>
      <c r="F25" s="506"/>
      <c r="G25" s="506"/>
      <c r="H25" s="506"/>
      <c r="I25" s="507"/>
      <c r="J25" s="505">
        <v>3</v>
      </c>
      <c r="K25" s="506"/>
      <c r="L25" s="506"/>
      <c r="M25" s="506"/>
      <c r="N25" s="506"/>
      <c r="O25" s="507"/>
      <c r="P25" s="505">
        <v>4</v>
      </c>
      <c r="Q25" s="506"/>
      <c r="R25" s="506"/>
      <c r="S25" s="507"/>
    </row>
    <row r="26" spans="2:19" s="2" customFormat="1" ht="17.25" customHeight="1" hidden="1" outlineLevel="1">
      <c r="B26" s="304">
        <v>1</v>
      </c>
      <c r="C26" s="493" t="s">
        <v>210</v>
      </c>
      <c r="D26" s="494"/>
      <c r="E26" s="494"/>
      <c r="F26" s="494"/>
      <c r="G26" s="494"/>
      <c r="H26" s="494"/>
      <c r="I26" s="495"/>
      <c r="J26" s="535" t="s">
        <v>168</v>
      </c>
      <c r="K26" s="536"/>
      <c r="L26" s="536"/>
      <c r="M26" s="536"/>
      <c r="N26" s="536"/>
      <c r="O26" s="537"/>
      <c r="P26" s="514">
        <v>0</v>
      </c>
      <c r="Q26" s="515"/>
      <c r="R26" s="515"/>
      <c r="S26" s="516"/>
    </row>
    <row r="27" spans="2:19" ht="15" customHeight="1" collapsed="1">
      <c r="B27" s="551" t="s">
        <v>212</v>
      </c>
      <c r="C27" s="551"/>
      <c r="D27" s="551"/>
      <c r="E27" s="551"/>
      <c r="F27" s="551"/>
      <c r="G27" s="551"/>
      <c r="H27" s="551"/>
      <c r="I27" s="551"/>
      <c r="J27" s="551"/>
      <c r="K27" s="551"/>
      <c r="L27" s="551"/>
      <c r="M27" s="551"/>
      <c r="N27" s="551"/>
      <c r="O27" s="551"/>
      <c r="P27" s="551"/>
      <c r="Q27" s="551"/>
      <c r="R27" s="551"/>
      <c r="S27" s="551"/>
    </row>
    <row r="28" spans="2:19" s="212" customFormat="1" ht="9" customHeight="1">
      <c r="B28" s="305"/>
      <c r="C28" s="305"/>
      <c r="D28" s="305"/>
      <c r="E28" s="305"/>
      <c r="F28" s="305"/>
      <c r="G28" s="305"/>
      <c r="H28" s="305"/>
      <c r="I28" s="305"/>
      <c r="J28" s="305"/>
      <c r="K28" s="305"/>
      <c r="L28" s="305"/>
      <c r="M28" s="305"/>
      <c r="N28" s="305"/>
      <c r="O28" s="305"/>
      <c r="P28" s="305"/>
      <c r="Q28" s="305"/>
      <c r="R28" s="305"/>
      <c r="S28" s="305"/>
    </row>
    <row r="29" spans="2:19" s="2" customFormat="1" ht="15" customHeight="1">
      <c r="B29" s="317" t="s">
        <v>25</v>
      </c>
      <c r="C29" s="505" t="s">
        <v>26</v>
      </c>
      <c r="D29" s="506"/>
      <c r="E29" s="506"/>
      <c r="F29" s="506"/>
      <c r="G29" s="506"/>
      <c r="H29" s="506"/>
      <c r="I29" s="507"/>
      <c r="J29" s="505" t="s">
        <v>28</v>
      </c>
      <c r="K29" s="506"/>
      <c r="L29" s="506"/>
      <c r="M29" s="506"/>
      <c r="N29" s="506"/>
      <c r="O29" s="507"/>
      <c r="P29" s="505" t="s">
        <v>27</v>
      </c>
      <c r="Q29" s="506"/>
      <c r="R29" s="506"/>
      <c r="S29" s="507"/>
    </row>
    <row r="30" spans="2:19" s="2" customFormat="1" ht="12" customHeight="1">
      <c r="B30" s="304">
        <v>1</v>
      </c>
      <c r="C30" s="505">
        <v>2</v>
      </c>
      <c r="D30" s="506"/>
      <c r="E30" s="506"/>
      <c r="F30" s="506"/>
      <c r="G30" s="506"/>
      <c r="H30" s="506"/>
      <c r="I30" s="507"/>
      <c r="J30" s="505">
        <v>3</v>
      </c>
      <c r="K30" s="506"/>
      <c r="L30" s="506"/>
      <c r="M30" s="506"/>
      <c r="N30" s="506"/>
      <c r="O30" s="507"/>
      <c r="P30" s="505">
        <v>4</v>
      </c>
      <c r="Q30" s="506"/>
      <c r="R30" s="506"/>
      <c r="S30" s="507"/>
    </row>
    <row r="31" spans="2:22" s="2" customFormat="1" ht="24.75" customHeight="1">
      <c r="B31" s="259">
        <v>1</v>
      </c>
      <c r="C31" s="493" t="s">
        <v>201</v>
      </c>
      <c r="D31" s="494"/>
      <c r="E31" s="494"/>
      <c r="F31" s="494"/>
      <c r="G31" s="494"/>
      <c r="H31" s="494"/>
      <c r="I31" s="495"/>
      <c r="J31" s="535"/>
      <c r="K31" s="536"/>
      <c r="L31" s="536"/>
      <c r="M31" s="536"/>
      <c r="N31" s="536"/>
      <c r="O31" s="537"/>
      <c r="P31" s="514">
        <v>903400</v>
      </c>
      <c r="Q31" s="515"/>
      <c r="R31" s="515"/>
      <c r="S31" s="516"/>
      <c r="V31" s="211">
        <f>P20+P35</f>
        <v>6131329</v>
      </c>
    </row>
    <row r="32" spans="2:19" s="2" customFormat="1" ht="24.75" customHeight="1">
      <c r="B32" s="259">
        <v>2</v>
      </c>
      <c r="C32" s="493" t="s">
        <v>217</v>
      </c>
      <c r="D32" s="494"/>
      <c r="E32" s="494"/>
      <c r="F32" s="494"/>
      <c r="G32" s="494"/>
      <c r="H32" s="494"/>
      <c r="I32" s="495"/>
      <c r="J32" s="535"/>
      <c r="K32" s="536"/>
      <c r="L32" s="536"/>
      <c r="M32" s="536"/>
      <c r="N32" s="536"/>
      <c r="O32" s="537"/>
      <c r="P32" s="514">
        <v>197560</v>
      </c>
      <c r="Q32" s="515"/>
      <c r="R32" s="515"/>
      <c r="S32" s="516"/>
    </row>
    <row r="33" spans="2:19" s="2" customFormat="1" ht="24.75" customHeight="1">
      <c r="B33" s="259">
        <v>3</v>
      </c>
      <c r="C33" s="493" t="s">
        <v>202</v>
      </c>
      <c r="D33" s="494"/>
      <c r="E33" s="494"/>
      <c r="F33" s="494"/>
      <c r="G33" s="494"/>
      <c r="H33" s="494"/>
      <c r="I33" s="495"/>
      <c r="J33" s="535"/>
      <c r="K33" s="536"/>
      <c r="L33" s="536"/>
      <c r="M33" s="536"/>
      <c r="N33" s="536"/>
      <c r="O33" s="537"/>
      <c r="P33" s="514">
        <v>254799</v>
      </c>
      <c r="Q33" s="515"/>
      <c r="R33" s="515"/>
      <c r="S33" s="516"/>
    </row>
    <row r="34" spans="2:19" s="2" customFormat="1" ht="24.75" customHeight="1">
      <c r="B34" s="259">
        <v>4</v>
      </c>
      <c r="C34" s="493" t="s">
        <v>218</v>
      </c>
      <c r="D34" s="494"/>
      <c r="E34" s="494"/>
      <c r="F34" s="494"/>
      <c r="G34" s="494"/>
      <c r="H34" s="494"/>
      <c r="I34" s="495"/>
      <c r="J34" s="535"/>
      <c r="K34" s="536"/>
      <c r="L34" s="536"/>
      <c r="M34" s="536"/>
      <c r="N34" s="536"/>
      <c r="O34" s="537"/>
      <c r="P34" s="514">
        <v>66400</v>
      </c>
      <c r="Q34" s="515"/>
      <c r="R34" s="515"/>
      <c r="S34" s="516"/>
    </row>
    <row r="35" spans="2:19" s="2" customFormat="1" ht="15" customHeight="1">
      <c r="B35" s="308"/>
      <c r="C35" s="539" t="s">
        <v>99</v>
      </c>
      <c r="D35" s="540"/>
      <c r="E35" s="540"/>
      <c r="F35" s="540"/>
      <c r="G35" s="540"/>
      <c r="H35" s="540"/>
      <c r="I35" s="541"/>
      <c r="J35" s="542"/>
      <c r="K35" s="543"/>
      <c r="L35" s="543"/>
      <c r="M35" s="543"/>
      <c r="N35" s="543"/>
      <c r="O35" s="544"/>
      <c r="P35" s="545">
        <f>SUM(P31:S34)</f>
        <v>1422159</v>
      </c>
      <c r="Q35" s="546"/>
      <c r="R35" s="546"/>
      <c r="S35" s="547"/>
    </row>
    <row r="36" spans="2:19" s="2" customFormat="1" ht="9.75" customHeight="1">
      <c r="B36" s="227"/>
      <c r="C36" s="318"/>
      <c r="D36" s="318"/>
      <c r="E36" s="318"/>
      <c r="F36" s="318"/>
      <c r="G36" s="318"/>
      <c r="H36" s="318"/>
      <c r="I36" s="318"/>
      <c r="J36" s="227"/>
      <c r="K36" s="227"/>
      <c r="L36" s="227"/>
      <c r="M36" s="227"/>
      <c r="N36" s="227"/>
      <c r="O36" s="227"/>
      <c r="P36" s="319"/>
      <c r="Q36" s="319"/>
      <c r="R36" s="319"/>
      <c r="S36" s="319"/>
    </row>
    <row r="37" spans="2:19" s="2" customFormat="1" ht="15" customHeight="1" hidden="1">
      <c r="B37" s="227"/>
      <c r="C37" s="318"/>
      <c r="D37" s="318"/>
      <c r="E37" s="318"/>
      <c r="F37" s="318"/>
      <c r="G37" s="318"/>
      <c r="H37" s="318"/>
      <c r="I37" s="318"/>
      <c r="J37" s="227"/>
      <c r="K37" s="227"/>
      <c r="L37" s="227"/>
      <c r="M37" s="227"/>
      <c r="N37" s="227"/>
      <c r="O37" s="227"/>
      <c r="P37" s="319"/>
      <c r="Q37" s="319"/>
      <c r="R37" s="319"/>
      <c r="S37" s="319"/>
    </row>
    <row r="38" spans="2:19" s="2" customFormat="1" ht="7.5" customHeight="1">
      <c r="B38" s="320"/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</row>
    <row r="39" spans="2:19" s="2" customFormat="1" ht="15" customHeight="1" hidden="1">
      <c r="B39" s="320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</row>
    <row r="40" spans="2:19" s="2" customFormat="1" ht="2.25" customHeight="1">
      <c r="B40" s="320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</row>
    <row r="41" spans="2:19" s="2" customFormat="1" ht="15" customHeight="1" hidden="1">
      <c r="B41" s="227"/>
      <c r="C41" s="318"/>
      <c r="D41" s="318"/>
      <c r="E41" s="318"/>
      <c r="F41" s="318"/>
      <c r="G41" s="318"/>
      <c r="H41" s="318"/>
      <c r="I41" s="318"/>
      <c r="J41" s="227"/>
      <c r="K41" s="227"/>
      <c r="L41" s="227"/>
      <c r="M41" s="227"/>
      <c r="N41" s="227"/>
      <c r="O41" s="227"/>
      <c r="P41" s="319"/>
      <c r="Q41" s="319"/>
      <c r="R41" s="319"/>
      <c r="S41" s="319"/>
    </row>
    <row r="42" spans="2:19" ht="12.75" hidden="1"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</row>
    <row r="43" spans="2:19" s="2" customFormat="1" ht="15" customHeight="1" outlineLevel="1">
      <c r="B43" s="492" t="s">
        <v>131</v>
      </c>
      <c r="C43" s="492"/>
      <c r="D43" s="492"/>
      <c r="E43" s="492"/>
      <c r="F43" s="492"/>
      <c r="G43" s="492"/>
      <c r="H43" s="492"/>
      <c r="I43" s="492"/>
      <c r="J43" s="492"/>
      <c r="K43" s="492"/>
      <c r="L43" s="492"/>
      <c r="M43" s="492"/>
      <c r="N43" s="492"/>
      <c r="O43" s="492"/>
      <c r="P43" s="492"/>
      <c r="Q43" s="492"/>
      <c r="R43" s="492"/>
      <c r="S43" s="492"/>
    </row>
    <row r="44" spans="2:19" s="2" customFormat="1" ht="7.5" customHeight="1" outlineLevel="1">
      <c r="B44" s="321"/>
      <c r="C44" s="321"/>
      <c r="D44" s="321"/>
      <c r="E44" s="321"/>
      <c r="F44" s="321"/>
      <c r="G44" s="321"/>
      <c r="H44" s="321"/>
      <c r="I44" s="321"/>
      <c r="J44" s="321"/>
      <c r="K44" s="321"/>
      <c r="L44" s="321"/>
      <c r="M44" s="321"/>
      <c r="N44" s="321"/>
      <c r="O44" s="321"/>
      <c r="P44" s="325"/>
      <c r="Q44" s="326"/>
      <c r="R44" s="214"/>
      <c r="S44" s="214"/>
    </row>
    <row r="45" spans="2:19" s="2" customFormat="1" ht="22.5" customHeight="1" outlineLevel="1">
      <c r="B45" s="304" t="s">
        <v>25</v>
      </c>
      <c r="C45" s="505" t="s">
        <v>26</v>
      </c>
      <c r="D45" s="506"/>
      <c r="E45" s="506"/>
      <c r="F45" s="506"/>
      <c r="G45" s="506"/>
      <c r="H45" s="506"/>
      <c r="I45" s="507"/>
      <c r="J45" s="505" t="s">
        <v>28</v>
      </c>
      <c r="K45" s="507"/>
      <c r="L45" s="505" t="s">
        <v>115</v>
      </c>
      <c r="M45" s="506"/>
      <c r="N45" s="506"/>
      <c r="O45" s="506"/>
      <c r="P45" s="506"/>
      <c r="Q45" s="506"/>
      <c r="R45" s="506"/>
      <c r="S45" s="507"/>
    </row>
    <row r="46" spans="2:19" s="2" customFormat="1" ht="15" customHeight="1" outlineLevel="1">
      <c r="B46" s="304">
        <v>1</v>
      </c>
      <c r="C46" s="505">
        <v>2</v>
      </c>
      <c r="D46" s="506"/>
      <c r="E46" s="506"/>
      <c r="F46" s="506"/>
      <c r="G46" s="506"/>
      <c r="H46" s="506"/>
      <c r="I46" s="507"/>
      <c r="J46" s="505">
        <v>3</v>
      </c>
      <c r="K46" s="507"/>
      <c r="L46" s="505">
        <v>4</v>
      </c>
      <c r="M46" s="506"/>
      <c r="N46" s="506"/>
      <c r="O46" s="506"/>
      <c r="P46" s="506"/>
      <c r="Q46" s="506"/>
      <c r="R46" s="506"/>
      <c r="S46" s="507"/>
    </row>
    <row r="47" spans="2:19" s="2" customFormat="1" ht="27.75" customHeight="1" outlineLevel="1">
      <c r="B47" s="304">
        <v>1</v>
      </c>
      <c r="C47" s="493" t="s">
        <v>370</v>
      </c>
      <c r="D47" s="494"/>
      <c r="E47" s="494"/>
      <c r="F47" s="494"/>
      <c r="G47" s="494"/>
      <c r="H47" s="494"/>
      <c r="I47" s="495"/>
      <c r="J47" s="496"/>
      <c r="K47" s="497"/>
      <c r="L47" s="498">
        <v>253551</v>
      </c>
      <c r="M47" s="499"/>
      <c r="N47" s="499"/>
      <c r="O47" s="499"/>
      <c r="P47" s="499"/>
      <c r="Q47" s="499"/>
      <c r="R47" s="499"/>
      <c r="S47" s="500"/>
    </row>
    <row r="48" spans="2:19" s="2" customFormat="1" ht="15" customHeight="1" outlineLevel="1">
      <c r="B48" s="304"/>
      <c r="C48" s="501" t="s">
        <v>57</v>
      </c>
      <c r="D48" s="502"/>
      <c r="E48" s="502"/>
      <c r="F48" s="502"/>
      <c r="G48" s="502"/>
      <c r="H48" s="502"/>
      <c r="I48" s="502"/>
      <c r="J48" s="502"/>
      <c r="K48" s="502"/>
      <c r="L48" s="503">
        <f>L47</f>
        <v>253551</v>
      </c>
      <c r="M48" s="503"/>
      <c r="N48" s="503"/>
      <c r="O48" s="503"/>
      <c r="P48" s="503"/>
      <c r="Q48" s="503"/>
      <c r="R48" s="503"/>
      <c r="S48" s="504"/>
    </row>
    <row r="49" spans="2:19" s="2" customFormat="1" ht="15" customHeight="1" outlineLevel="1">
      <c r="B49" s="321"/>
      <c r="C49" s="322"/>
      <c r="D49" s="322"/>
      <c r="E49" s="322"/>
      <c r="F49" s="322"/>
      <c r="G49" s="322"/>
      <c r="H49" s="322"/>
      <c r="I49" s="322"/>
      <c r="J49" s="322"/>
      <c r="K49" s="322"/>
      <c r="L49" s="362"/>
      <c r="M49" s="362"/>
      <c r="N49" s="362"/>
      <c r="O49" s="362"/>
      <c r="P49" s="362"/>
      <c r="Q49" s="362"/>
      <c r="R49" s="362"/>
      <c r="S49" s="362"/>
    </row>
    <row r="50" spans="1:19" s="2" customFormat="1" ht="15" customHeight="1" outlineLevel="1">
      <c r="A50" s="492" t="s">
        <v>484</v>
      </c>
      <c r="B50" s="492"/>
      <c r="C50" s="492"/>
      <c r="D50" s="492"/>
      <c r="E50" s="492"/>
      <c r="F50" s="492"/>
      <c r="G50" s="492"/>
      <c r="H50" s="492"/>
      <c r="I50" s="492"/>
      <c r="J50" s="492"/>
      <c r="K50" s="492"/>
      <c r="L50" s="492"/>
      <c r="M50" s="492"/>
      <c r="N50" s="492"/>
      <c r="O50" s="492"/>
      <c r="P50" s="492"/>
      <c r="Q50" s="492"/>
      <c r="R50" s="492"/>
      <c r="S50"/>
    </row>
    <row r="51" spans="1:19" s="2" customFormat="1" ht="15" customHeight="1" outlineLevel="1">
      <c r="A51"/>
      <c r="B51" s="321"/>
      <c r="C51" s="321"/>
      <c r="D51" s="321"/>
      <c r="E51" s="321"/>
      <c r="F51" s="321"/>
      <c r="G51" s="321"/>
      <c r="H51" s="321"/>
      <c r="I51" s="321"/>
      <c r="J51" s="321"/>
      <c r="K51" s="321"/>
      <c r="L51" s="321"/>
      <c r="M51" s="321"/>
      <c r="N51" s="321"/>
      <c r="O51" s="321"/>
      <c r="P51" s="325"/>
      <c r="Q51" s="326"/>
      <c r="R51" s="214"/>
      <c r="S51" s="214"/>
    </row>
    <row r="52" spans="1:19" s="2" customFormat="1" ht="15" customHeight="1" outlineLevel="1">
      <c r="A52"/>
      <c r="B52" s="373" t="s">
        <v>25</v>
      </c>
      <c r="C52" s="505" t="s">
        <v>26</v>
      </c>
      <c r="D52" s="506"/>
      <c r="E52" s="506"/>
      <c r="F52" s="506"/>
      <c r="G52" s="506"/>
      <c r="H52" s="506"/>
      <c r="I52" s="507"/>
      <c r="J52" s="505" t="s">
        <v>28</v>
      </c>
      <c r="K52" s="507"/>
      <c r="L52" s="505" t="s">
        <v>115</v>
      </c>
      <c r="M52" s="506"/>
      <c r="N52" s="506"/>
      <c r="O52" s="506"/>
      <c r="P52" s="506"/>
      <c r="Q52" s="506"/>
      <c r="R52" s="506"/>
      <c r="S52" s="507"/>
    </row>
    <row r="53" spans="1:19" s="2" customFormat="1" ht="15" customHeight="1" outlineLevel="1">
      <c r="A53"/>
      <c r="B53" s="373">
        <v>1</v>
      </c>
      <c r="C53" s="505">
        <v>2</v>
      </c>
      <c r="D53" s="506"/>
      <c r="E53" s="506"/>
      <c r="F53" s="506"/>
      <c r="G53" s="506"/>
      <c r="H53" s="506"/>
      <c r="I53" s="507"/>
      <c r="J53" s="505">
        <v>3</v>
      </c>
      <c r="K53" s="507"/>
      <c r="L53" s="505">
        <v>4</v>
      </c>
      <c r="M53" s="506"/>
      <c r="N53" s="506"/>
      <c r="O53" s="506"/>
      <c r="P53" s="506"/>
      <c r="Q53" s="506"/>
      <c r="R53" s="506"/>
      <c r="S53" s="507"/>
    </row>
    <row r="54" spans="1:19" s="2" customFormat="1" ht="26.25" customHeight="1" outlineLevel="1">
      <c r="A54"/>
      <c r="B54" s="373">
        <v>1</v>
      </c>
      <c r="C54" s="493" t="s">
        <v>430</v>
      </c>
      <c r="D54" s="494"/>
      <c r="E54" s="494"/>
      <c r="F54" s="494"/>
      <c r="G54" s="494"/>
      <c r="H54" s="494"/>
      <c r="I54" s="495"/>
      <c r="J54" s="496"/>
      <c r="K54" s="497"/>
      <c r="L54" s="498">
        <v>8110</v>
      </c>
      <c r="M54" s="499"/>
      <c r="N54" s="499"/>
      <c r="O54" s="499"/>
      <c r="P54" s="499"/>
      <c r="Q54" s="499"/>
      <c r="R54" s="499"/>
      <c r="S54" s="500"/>
    </row>
    <row r="55" spans="1:19" s="2" customFormat="1" ht="15" customHeight="1" outlineLevel="1">
      <c r="A55"/>
      <c r="B55" s="373"/>
      <c r="C55" s="501" t="s">
        <v>57</v>
      </c>
      <c r="D55" s="502"/>
      <c r="E55" s="502"/>
      <c r="F55" s="502"/>
      <c r="G55" s="502"/>
      <c r="H55" s="502"/>
      <c r="I55" s="502"/>
      <c r="J55" s="502"/>
      <c r="K55" s="502"/>
      <c r="L55" s="503">
        <f>L54</f>
        <v>8110</v>
      </c>
      <c r="M55" s="503"/>
      <c r="N55" s="503"/>
      <c r="O55" s="503"/>
      <c r="P55" s="503"/>
      <c r="Q55" s="503"/>
      <c r="R55" s="503"/>
      <c r="S55" s="504"/>
    </row>
    <row r="56" spans="1:21" s="2" customFormat="1" ht="9.75" customHeight="1" outlineLevel="1">
      <c r="A56"/>
      <c r="B56" s="321"/>
      <c r="C56" s="322"/>
      <c r="D56" s="322"/>
      <c r="E56" s="322"/>
      <c r="F56" s="322"/>
      <c r="G56" s="322"/>
      <c r="H56" s="322"/>
      <c r="I56" s="322"/>
      <c r="J56" s="322"/>
      <c r="K56" s="322"/>
      <c r="L56" s="362"/>
      <c r="M56" s="362"/>
      <c r="N56" s="362"/>
      <c r="O56" s="362"/>
      <c r="P56" s="362"/>
      <c r="Q56" s="362"/>
      <c r="R56" s="362"/>
      <c r="S56" s="362"/>
      <c r="T56" s="7"/>
      <c r="U56" s="2">
        <v>286270</v>
      </c>
    </row>
    <row r="57" spans="2:21" s="2" customFormat="1" ht="15" customHeight="1" hidden="1" outlineLevel="1">
      <c r="B57" s="14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6"/>
      <c r="Q57" s="17"/>
      <c r="R57" s="17"/>
      <c r="S57" s="17"/>
      <c r="T57" s="7"/>
      <c r="U57" s="2">
        <v>851740</v>
      </c>
    </row>
    <row r="58" spans="2:21" ht="18.75" customHeight="1" collapsed="1">
      <c r="B58" s="20"/>
      <c r="C58" s="21"/>
      <c r="D58" s="21"/>
      <c r="E58" s="21"/>
      <c r="F58" s="21"/>
      <c r="G58" s="21"/>
      <c r="H58" s="21"/>
      <c r="I58" s="22"/>
      <c r="J58" s="22"/>
      <c r="K58" s="21"/>
      <c r="L58" s="21"/>
      <c r="M58" s="21"/>
      <c r="N58" s="21"/>
      <c r="O58" s="21"/>
      <c r="P58" s="21"/>
      <c r="Q58" s="17"/>
      <c r="R58" s="17"/>
      <c r="S58" s="17"/>
      <c r="U58">
        <v>10176</v>
      </c>
    </row>
    <row r="59" spans="2:21" ht="12.75">
      <c r="B59" s="23" t="s">
        <v>197</v>
      </c>
      <c r="C59" s="17"/>
      <c r="D59" s="17"/>
      <c r="H59" s="21"/>
      <c r="I59" s="571">
        <f>P20+P35+L48+L55</f>
        <v>6392990</v>
      </c>
      <c r="J59" s="571"/>
      <c r="K59" s="571"/>
      <c r="L59" s="21"/>
      <c r="M59" s="21"/>
      <c r="N59" s="21"/>
      <c r="O59" s="21"/>
      <c r="P59" s="21"/>
      <c r="Q59" s="17"/>
      <c r="R59" s="17"/>
      <c r="S59" s="17"/>
      <c r="U59">
        <v>22054</v>
      </c>
    </row>
    <row r="60" spans="2:24" ht="12.75">
      <c r="B60" s="20"/>
      <c r="C60" s="21"/>
      <c r="D60" s="21"/>
      <c r="E60" s="21"/>
      <c r="F60" s="21"/>
      <c r="G60" s="21"/>
      <c r="H60" s="21"/>
      <c r="I60" s="22"/>
      <c r="J60" s="22"/>
      <c r="K60" s="21"/>
      <c r="L60" s="21"/>
      <c r="M60" s="21"/>
      <c r="N60" s="21"/>
      <c r="O60" s="21"/>
      <c r="P60" s="21"/>
      <c r="Q60" s="17"/>
      <c r="R60" s="17"/>
      <c r="S60" s="17"/>
      <c r="U60">
        <v>3894790</v>
      </c>
      <c r="X60">
        <v>6392990</v>
      </c>
    </row>
    <row r="61" spans="2:24" ht="9" customHeight="1">
      <c r="B61" s="20"/>
      <c r="C61" s="24"/>
      <c r="D61" s="24"/>
      <c r="E61" s="24"/>
      <c r="F61" s="24"/>
      <c r="G61" s="24"/>
      <c r="H61" s="24"/>
      <c r="I61" s="22"/>
      <c r="J61" s="22"/>
      <c r="K61" s="21"/>
      <c r="L61" s="21"/>
      <c r="M61" s="21"/>
      <c r="N61" s="21"/>
      <c r="O61" s="21"/>
      <c r="P61" s="21"/>
      <c r="Q61" s="17"/>
      <c r="R61" s="17"/>
      <c r="S61" s="17"/>
      <c r="U61">
        <v>1098529</v>
      </c>
      <c r="X61" s="204" t="e">
        <f>#REF!</f>
        <v>#REF!</v>
      </c>
    </row>
    <row r="62" spans="2:24" ht="15">
      <c r="B62" s="25" t="s">
        <v>93</v>
      </c>
      <c r="C62" s="25"/>
      <c r="D62" s="25"/>
      <c r="E62" s="25"/>
      <c r="F62" s="25"/>
      <c r="G62" s="25"/>
      <c r="H62" s="25"/>
      <c r="I62" s="25"/>
      <c r="J62" s="25"/>
      <c r="K62" s="25"/>
      <c r="L62" s="25" t="s">
        <v>60</v>
      </c>
      <c r="M62" s="25"/>
      <c r="N62" s="25"/>
      <c r="O62" s="26"/>
      <c r="P62" s="27"/>
      <c r="Q62" s="27"/>
      <c r="R62" s="17"/>
      <c r="S62" s="17"/>
      <c r="U62">
        <v>8110</v>
      </c>
      <c r="X62" s="54" t="e">
        <f>#REF!</f>
        <v>#REF!</v>
      </c>
    </row>
    <row r="63" spans="15:21" ht="12.75">
      <c r="O63" s="17"/>
      <c r="P63" s="17"/>
      <c r="Q63" s="17"/>
      <c r="R63" s="17"/>
      <c r="S63" s="17"/>
      <c r="U63">
        <v>253551</v>
      </c>
    </row>
    <row r="64" spans="2:21" ht="12.75">
      <c r="B64" s="25" t="s">
        <v>94</v>
      </c>
      <c r="I64" s="25"/>
      <c r="J64" s="25"/>
      <c r="K64" s="25"/>
      <c r="L64" s="8" t="s">
        <v>296</v>
      </c>
      <c r="M64" s="25"/>
      <c r="N64" s="25"/>
      <c r="U64">
        <f>SUM(U58:U63)+U56+U57</f>
        <v>6425220</v>
      </c>
    </row>
    <row r="65" spans="2:18" ht="12.75">
      <c r="B65" s="28" t="s">
        <v>61</v>
      </c>
      <c r="O65" s="25"/>
      <c r="P65" s="25"/>
      <c r="Q65" s="25"/>
      <c r="R65" s="25"/>
    </row>
    <row r="66" spans="2:14" ht="15">
      <c r="B66" s="20"/>
      <c r="C66" s="24"/>
      <c r="D66" s="24"/>
      <c r="E66" s="24"/>
      <c r="F66" s="24"/>
      <c r="G66" s="24"/>
      <c r="H66" s="24"/>
      <c r="I66" s="22"/>
      <c r="J66" s="22"/>
      <c r="K66" s="21"/>
      <c r="L66" s="21"/>
      <c r="M66" s="27"/>
      <c r="N66" s="27"/>
    </row>
    <row r="69" spans="15:19" ht="15">
      <c r="O69" s="27"/>
      <c r="P69" s="27"/>
      <c r="Q69" s="27"/>
      <c r="R69" s="27"/>
      <c r="S69" s="17"/>
    </row>
  </sheetData>
  <sheetProtection/>
  <mergeCells count="84">
    <mergeCell ref="C54:I54"/>
    <mergeCell ref="J54:K54"/>
    <mergeCell ref="L54:S54"/>
    <mergeCell ref="C55:K55"/>
    <mergeCell ref="L55:S55"/>
    <mergeCell ref="A50:R50"/>
    <mergeCell ref="C52:I52"/>
    <mergeCell ref="J52:K52"/>
    <mergeCell ref="L52:S52"/>
    <mergeCell ref="C53:I53"/>
    <mergeCell ref="J53:K53"/>
    <mergeCell ref="L53:S53"/>
    <mergeCell ref="J19:O19"/>
    <mergeCell ref="P19:S19"/>
    <mergeCell ref="P18:S18"/>
    <mergeCell ref="C18:I18"/>
    <mergeCell ref="L46:S46"/>
    <mergeCell ref="C48:K48"/>
    <mergeCell ref="C47:I47"/>
    <mergeCell ref="J26:O26"/>
    <mergeCell ref="C17:I17"/>
    <mergeCell ref="J17:O17"/>
    <mergeCell ref="P17:S17"/>
    <mergeCell ref="J18:O18"/>
    <mergeCell ref="I59:K59"/>
    <mergeCell ref="B43:S43"/>
    <mergeCell ref="C45:I45"/>
    <mergeCell ref="J45:K45"/>
    <mergeCell ref="C46:I46"/>
    <mergeCell ref="L48:S48"/>
    <mergeCell ref="P26:S26"/>
    <mergeCell ref="J25:O25"/>
    <mergeCell ref="C33:I33"/>
    <mergeCell ref="J32:O32"/>
    <mergeCell ref="J30:O30"/>
    <mergeCell ref="J33:O33"/>
    <mergeCell ref="C32:I32"/>
    <mergeCell ref="P30:S30"/>
    <mergeCell ref="B27:S27"/>
    <mergeCell ref="C29:I29"/>
    <mergeCell ref="B2:G3"/>
    <mergeCell ref="G7:N7"/>
    <mergeCell ref="G9:N9"/>
    <mergeCell ref="C14:I14"/>
    <mergeCell ref="J14:O14"/>
    <mergeCell ref="B12:S12"/>
    <mergeCell ref="M2:S3"/>
    <mergeCell ref="J24:O24"/>
    <mergeCell ref="C15:I15"/>
    <mergeCell ref="J15:O15"/>
    <mergeCell ref="P15:S15"/>
    <mergeCell ref="B8:S8"/>
    <mergeCell ref="P14:S14"/>
    <mergeCell ref="C16:I16"/>
    <mergeCell ref="J16:O16"/>
    <mergeCell ref="P16:S16"/>
    <mergeCell ref="C19:I19"/>
    <mergeCell ref="B22:S22"/>
    <mergeCell ref="C26:I26"/>
    <mergeCell ref="C30:I30"/>
    <mergeCell ref="C20:I20"/>
    <mergeCell ref="J20:O20"/>
    <mergeCell ref="P24:S24"/>
    <mergeCell ref="P20:S20"/>
    <mergeCell ref="P25:S25"/>
    <mergeCell ref="C25:I25"/>
    <mergeCell ref="C24:I24"/>
    <mergeCell ref="J29:O29"/>
    <mergeCell ref="P29:S29"/>
    <mergeCell ref="J34:O34"/>
    <mergeCell ref="C34:I34"/>
    <mergeCell ref="P32:S32"/>
    <mergeCell ref="P33:S33"/>
    <mergeCell ref="P31:S31"/>
    <mergeCell ref="C31:I31"/>
    <mergeCell ref="J31:O31"/>
    <mergeCell ref="C35:I35"/>
    <mergeCell ref="J35:O35"/>
    <mergeCell ref="J47:K47"/>
    <mergeCell ref="L47:S47"/>
    <mergeCell ref="P34:S34"/>
    <mergeCell ref="P35:S35"/>
    <mergeCell ref="L45:S45"/>
    <mergeCell ref="J46:K46"/>
  </mergeCells>
  <printOptions/>
  <pageMargins left="0.5905511811023623" right="0" top="0.1968503937007874" bottom="0" header="0" footer="0"/>
  <pageSetup fitToWidth="2" horizontalDpi="600" verticalDpi="600" orientation="portrait" paperSize="9" scale="90" r:id="rId1"/>
  <colBreaks count="1" manualBreakCount="1">
    <brk id="19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9900"/>
  </sheetPr>
  <dimension ref="A1:T24"/>
  <sheetViews>
    <sheetView view="pageBreakPreview" zoomScale="60" zoomScalePageLayoutView="0" workbookViewId="0" topLeftCell="A1">
      <selection activeCell="A10" sqref="A10:IV10"/>
    </sheetView>
  </sheetViews>
  <sheetFormatPr defaultColWidth="9.00390625" defaultRowHeight="12.75" outlineLevelRow="1"/>
  <cols>
    <col min="1" max="5" width="4.75390625" style="0" customWidth="1"/>
    <col min="6" max="6" width="11.125" style="0" customWidth="1"/>
    <col min="7" max="7" width="4.75390625" style="0" customWidth="1"/>
    <col min="8" max="8" width="3.375" style="0" customWidth="1"/>
    <col min="9" max="9" width="5.375" style="0" customWidth="1"/>
    <col min="10" max="10" width="4.75390625" style="0" customWidth="1"/>
    <col min="11" max="11" width="5.375" style="0" customWidth="1"/>
    <col min="12" max="12" width="6.125" style="0" customWidth="1"/>
    <col min="13" max="17" width="4.75390625" style="0" customWidth="1"/>
    <col min="18" max="18" width="9.625" style="0" customWidth="1"/>
    <col min="20" max="20" width="10.125" style="0" bestFit="1" customWidth="1"/>
  </cols>
  <sheetData>
    <row r="1" spans="1:18" ht="12.75">
      <c r="A1" s="315"/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315" t="s">
        <v>111</v>
      </c>
      <c r="M1" s="315"/>
      <c r="N1" s="315"/>
      <c r="O1" s="315"/>
      <c r="P1" s="315"/>
      <c r="Q1" s="316"/>
      <c r="R1" s="316"/>
    </row>
    <row r="2" spans="1:18" ht="12.75" customHeight="1">
      <c r="A2" s="549"/>
      <c r="B2" s="549"/>
      <c r="C2" s="549"/>
      <c r="D2" s="549"/>
      <c r="E2" s="549"/>
      <c r="F2" s="549"/>
      <c r="G2" s="212"/>
      <c r="H2" s="212"/>
      <c r="I2" s="212"/>
      <c r="J2" s="212"/>
      <c r="K2" s="212"/>
      <c r="L2" s="549" t="s">
        <v>174</v>
      </c>
      <c r="M2" s="549"/>
      <c r="N2" s="549"/>
      <c r="O2" s="549"/>
      <c r="P2" s="549"/>
      <c r="Q2" s="549"/>
      <c r="R2" s="549"/>
    </row>
    <row r="3" spans="1:18" ht="12.75">
      <c r="A3" s="549"/>
      <c r="B3" s="549"/>
      <c r="C3" s="549"/>
      <c r="D3" s="549"/>
      <c r="E3" s="549"/>
      <c r="F3" s="549"/>
      <c r="G3" s="212"/>
      <c r="H3" s="212"/>
      <c r="I3" s="212"/>
      <c r="J3" s="212"/>
      <c r="K3" s="212"/>
      <c r="L3" s="549"/>
      <c r="M3" s="549"/>
      <c r="N3" s="549"/>
      <c r="O3" s="549"/>
      <c r="P3" s="549"/>
      <c r="Q3" s="549"/>
      <c r="R3" s="549"/>
    </row>
    <row r="4" spans="1:18" ht="12.75">
      <c r="A4" s="315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315" t="s">
        <v>175</v>
      </c>
      <c r="M4" s="315"/>
      <c r="N4" s="315"/>
      <c r="O4" s="315"/>
      <c r="P4" s="315"/>
      <c r="Q4" s="316"/>
      <c r="R4" s="316"/>
    </row>
    <row r="5" spans="1:18" ht="12.75">
      <c r="A5" s="315"/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315" t="s">
        <v>66</v>
      </c>
      <c r="M5" s="315"/>
      <c r="N5" s="315"/>
      <c r="O5" s="315"/>
      <c r="P5" s="315"/>
      <c r="Q5" s="212"/>
      <c r="R5" s="212"/>
    </row>
    <row r="6" spans="1:18" ht="12.75">
      <c r="A6" s="342"/>
      <c r="B6" s="212"/>
      <c r="C6" s="212"/>
      <c r="D6" s="212"/>
      <c r="E6" s="550" t="s">
        <v>24</v>
      </c>
      <c r="F6" s="550"/>
      <c r="G6" s="550"/>
      <c r="H6" s="550"/>
      <c r="I6" s="550"/>
      <c r="J6" s="550"/>
      <c r="K6" s="550"/>
      <c r="L6" s="550"/>
      <c r="M6" s="212"/>
      <c r="N6" s="212"/>
      <c r="O6" s="212"/>
      <c r="P6" s="212"/>
      <c r="Q6" s="212"/>
      <c r="R6" s="212"/>
    </row>
    <row r="7" spans="1:18" ht="12.75">
      <c r="A7" s="550" t="s">
        <v>365</v>
      </c>
      <c r="B7" s="550"/>
      <c r="C7" s="550"/>
      <c r="D7" s="550"/>
      <c r="E7" s="550"/>
      <c r="F7" s="550"/>
      <c r="G7" s="550"/>
      <c r="H7" s="550"/>
      <c r="I7" s="550"/>
      <c r="J7" s="550"/>
      <c r="K7" s="550"/>
      <c r="L7" s="550"/>
      <c r="M7" s="550"/>
      <c r="N7" s="550"/>
      <c r="O7" s="550"/>
      <c r="P7" s="550"/>
      <c r="Q7" s="550"/>
      <c r="R7" s="550"/>
    </row>
    <row r="8" spans="1:18" ht="12.75">
      <c r="A8" s="342"/>
      <c r="B8" s="212"/>
      <c r="C8" s="212"/>
      <c r="D8" s="212"/>
      <c r="E8" s="551" t="s">
        <v>176</v>
      </c>
      <c r="F8" s="551"/>
      <c r="G8" s="551"/>
      <c r="H8" s="551"/>
      <c r="I8" s="551"/>
      <c r="J8" s="551"/>
      <c r="K8" s="551"/>
      <c r="L8" s="551"/>
      <c r="M8" s="212"/>
      <c r="N8" s="212"/>
      <c r="O8" s="212"/>
      <c r="P8" s="212"/>
      <c r="Q8" s="212"/>
      <c r="R8" s="212"/>
    </row>
    <row r="9" spans="1:18" ht="12.75">
      <c r="A9" s="342"/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</row>
    <row r="10" spans="1:18" ht="12.75">
      <c r="A10" s="492" t="s">
        <v>483</v>
      </c>
      <c r="B10" s="492"/>
      <c r="C10" s="492"/>
      <c r="D10" s="492"/>
      <c r="E10" s="492"/>
      <c r="F10" s="492"/>
      <c r="G10" s="492"/>
      <c r="H10" s="492"/>
      <c r="I10" s="492"/>
      <c r="J10" s="492"/>
      <c r="K10" s="492"/>
      <c r="L10" s="492"/>
      <c r="M10" s="492"/>
      <c r="N10" s="492"/>
      <c r="O10" s="492"/>
      <c r="P10" s="492"/>
      <c r="Q10" s="492"/>
      <c r="R10" s="492"/>
    </row>
    <row r="11" spans="1:18" ht="12.75">
      <c r="A11" s="343"/>
      <c r="B11" s="343"/>
      <c r="C11" s="343"/>
      <c r="D11" s="343"/>
      <c r="E11" s="343"/>
      <c r="F11" s="343"/>
      <c r="G11" s="343"/>
      <c r="H11" s="343"/>
      <c r="I11" s="343"/>
      <c r="J11" s="343"/>
      <c r="K11" s="343"/>
      <c r="L11" s="343"/>
      <c r="M11" s="343"/>
      <c r="N11" s="343"/>
      <c r="O11" s="343"/>
      <c r="P11" s="343"/>
      <c r="Q11" s="214" t="s">
        <v>30</v>
      </c>
      <c r="R11" s="343"/>
    </row>
    <row r="12" spans="1:18" ht="38.25">
      <c r="A12" s="317" t="s">
        <v>25</v>
      </c>
      <c r="B12" s="505" t="s">
        <v>26</v>
      </c>
      <c r="C12" s="506"/>
      <c r="D12" s="506"/>
      <c r="E12" s="506"/>
      <c r="F12" s="506"/>
      <c r="G12" s="506"/>
      <c r="H12" s="507"/>
      <c r="I12" s="332" t="s">
        <v>28</v>
      </c>
      <c r="J12" s="505" t="s">
        <v>62</v>
      </c>
      <c r="K12" s="507"/>
      <c r="L12" s="351" t="s">
        <v>101</v>
      </c>
      <c r="M12" s="505" t="s">
        <v>39</v>
      </c>
      <c r="N12" s="506"/>
      <c r="O12" s="507"/>
      <c r="P12" s="505" t="s">
        <v>67</v>
      </c>
      <c r="Q12" s="506"/>
      <c r="R12" s="507"/>
    </row>
    <row r="13" spans="1:18" ht="12.75">
      <c r="A13" s="332">
        <v>1</v>
      </c>
      <c r="B13" s="505">
        <v>2</v>
      </c>
      <c r="C13" s="506"/>
      <c r="D13" s="506"/>
      <c r="E13" s="506"/>
      <c r="F13" s="506"/>
      <c r="G13" s="506"/>
      <c r="H13" s="507"/>
      <c r="I13" s="332">
        <v>3</v>
      </c>
      <c r="J13" s="505">
        <v>4</v>
      </c>
      <c r="K13" s="507"/>
      <c r="L13" s="332">
        <v>5</v>
      </c>
      <c r="M13" s="505">
        <v>6</v>
      </c>
      <c r="N13" s="506"/>
      <c r="O13" s="507"/>
      <c r="P13" s="505">
        <v>7</v>
      </c>
      <c r="Q13" s="506"/>
      <c r="R13" s="507"/>
    </row>
    <row r="14" spans="1:20" ht="30" customHeight="1">
      <c r="A14" s="332">
        <v>1</v>
      </c>
      <c r="B14" s="493" t="s">
        <v>189</v>
      </c>
      <c r="C14" s="644"/>
      <c r="D14" s="644"/>
      <c r="E14" s="644"/>
      <c r="F14" s="644"/>
      <c r="G14" s="644"/>
      <c r="H14" s="645"/>
      <c r="I14" s="331"/>
      <c r="J14" s="508">
        <v>58</v>
      </c>
      <c r="K14" s="509"/>
      <c r="L14" s="352">
        <v>170</v>
      </c>
      <c r="M14" s="505">
        <v>20</v>
      </c>
      <c r="N14" s="506"/>
      <c r="O14" s="507"/>
      <c r="P14" s="552">
        <f>J14*L14*M14+2800</f>
        <v>200000</v>
      </c>
      <c r="Q14" s="553"/>
      <c r="R14" s="554"/>
      <c r="T14" s="58">
        <v>200000</v>
      </c>
    </row>
    <row r="15" spans="1:19" s="2" customFormat="1" ht="15" customHeight="1" outlineLevel="1">
      <c r="A15" s="332"/>
      <c r="B15" s="501" t="s">
        <v>57</v>
      </c>
      <c r="C15" s="502"/>
      <c r="D15" s="502"/>
      <c r="E15" s="502"/>
      <c r="F15" s="502"/>
      <c r="G15" s="502"/>
      <c r="H15" s="502"/>
      <c r="I15" s="502"/>
      <c r="J15" s="502"/>
      <c r="K15" s="503">
        <f>P14</f>
        <v>200000</v>
      </c>
      <c r="L15" s="503"/>
      <c r="M15" s="503"/>
      <c r="N15" s="503"/>
      <c r="O15" s="503"/>
      <c r="P15" s="503"/>
      <c r="Q15" s="503"/>
      <c r="R15" s="504"/>
      <c r="S15" s="214"/>
    </row>
    <row r="16" spans="1:20" ht="12.75">
      <c r="A16" s="212"/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T16" s="58">
        <f>T14-K15</f>
        <v>0</v>
      </c>
    </row>
    <row r="17" spans="1:18" ht="12.75">
      <c r="A17" s="212"/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</row>
    <row r="18" spans="1:18" ht="12.75">
      <c r="A18" s="264" t="s">
        <v>197</v>
      </c>
      <c r="B18" s="345"/>
      <c r="C18" s="345"/>
      <c r="D18" s="212"/>
      <c r="E18" s="212"/>
      <c r="F18" s="212"/>
      <c r="G18" s="346"/>
      <c r="H18" s="571">
        <f>P14</f>
        <v>200000</v>
      </c>
      <c r="I18" s="571"/>
      <c r="J18" s="571"/>
      <c r="K18" s="346"/>
      <c r="L18" s="346"/>
      <c r="M18" s="346"/>
      <c r="N18" s="212"/>
      <c r="O18" s="212"/>
      <c r="P18" s="212"/>
      <c r="Q18" s="212"/>
      <c r="R18" s="212"/>
    </row>
    <row r="19" spans="1:20" ht="12.75">
      <c r="A19" s="347"/>
      <c r="B19" s="346"/>
      <c r="C19" s="346"/>
      <c r="D19" s="346"/>
      <c r="E19" s="346"/>
      <c r="F19" s="346"/>
      <c r="G19" s="346"/>
      <c r="H19" s="348"/>
      <c r="I19" s="348"/>
      <c r="J19" s="346"/>
      <c r="K19" s="346"/>
      <c r="L19" s="346"/>
      <c r="M19" s="346"/>
      <c r="N19" s="212"/>
      <c r="O19" s="212"/>
      <c r="P19" s="212"/>
      <c r="Q19" s="212"/>
      <c r="R19" s="212"/>
      <c r="T19" s="54"/>
    </row>
    <row r="20" spans="1:18" ht="12.75">
      <c r="A20" s="347"/>
      <c r="B20" s="349"/>
      <c r="C20" s="349"/>
      <c r="D20" s="349"/>
      <c r="E20" s="349"/>
      <c r="F20" s="349"/>
      <c r="G20" s="349"/>
      <c r="H20" s="348"/>
      <c r="I20" s="348"/>
      <c r="J20" s="346"/>
      <c r="K20" s="346"/>
      <c r="L20" s="346"/>
      <c r="M20" s="346"/>
      <c r="N20" s="212"/>
      <c r="O20" s="212"/>
      <c r="P20" s="212"/>
      <c r="Q20" s="212"/>
      <c r="R20" s="212"/>
    </row>
    <row r="21" spans="1:18" ht="12.75">
      <c r="A21" s="350" t="s">
        <v>93</v>
      </c>
      <c r="B21" s="350"/>
      <c r="C21" s="350"/>
      <c r="D21" s="350"/>
      <c r="E21" s="350"/>
      <c r="F21" s="350"/>
      <c r="G21" s="350"/>
      <c r="H21" s="350"/>
      <c r="I21" s="350"/>
      <c r="J21" s="350"/>
      <c r="K21" s="350" t="s">
        <v>60</v>
      </c>
      <c r="L21" s="350"/>
      <c r="M21" s="350"/>
      <c r="N21" s="212"/>
      <c r="O21" s="212"/>
      <c r="P21" s="212"/>
      <c r="Q21" s="212"/>
      <c r="R21" s="212"/>
    </row>
    <row r="22" spans="1:13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ht="12.75">
      <c r="A23" s="25" t="s">
        <v>94</v>
      </c>
      <c r="B23" s="8"/>
      <c r="C23" s="8"/>
      <c r="D23" s="8"/>
      <c r="E23" s="8"/>
      <c r="F23" s="8"/>
      <c r="G23" s="8"/>
      <c r="H23" s="25"/>
      <c r="I23" s="25"/>
      <c r="J23" s="25"/>
      <c r="K23" s="8" t="s">
        <v>296</v>
      </c>
      <c r="L23" s="25"/>
      <c r="M23" s="25"/>
    </row>
    <row r="24" spans="1:13" ht="12.75">
      <c r="A24" s="28" t="s">
        <v>61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</sheetData>
  <sheetProtection/>
  <mergeCells count="21">
    <mergeCell ref="A2:F3"/>
    <mergeCell ref="L2:R3"/>
    <mergeCell ref="E6:L6"/>
    <mergeCell ref="E8:L8"/>
    <mergeCell ref="A10:R10"/>
    <mergeCell ref="A7:R7"/>
    <mergeCell ref="B12:H12"/>
    <mergeCell ref="J12:K12"/>
    <mergeCell ref="M12:O12"/>
    <mergeCell ref="B13:H13"/>
    <mergeCell ref="P13:R13"/>
    <mergeCell ref="P12:R12"/>
    <mergeCell ref="J13:K13"/>
    <mergeCell ref="M13:O13"/>
    <mergeCell ref="B15:J15"/>
    <mergeCell ref="K15:R15"/>
    <mergeCell ref="P14:R14"/>
    <mergeCell ref="J14:K14"/>
    <mergeCell ref="H18:J18"/>
    <mergeCell ref="B14:H14"/>
    <mergeCell ref="M14:O14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9900"/>
  </sheetPr>
  <dimension ref="A1:U25"/>
  <sheetViews>
    <sheetView view="pageBreakPreview" zoomScale="60" zoomScalePageLayoutView="0" workbookViewId="0" topLeftCell="A1">
      <selection activeCell="A10" sqref="A10:R10"/>
    </sheetView>
  </sheetViews>
  <sheetFormatPr defaultColWidth="9.00390625" defaultRowHeight="12.75"/>
  <cols>
    <col min="1" max="5" width="4.75390625" style="0" customWidth="1"/>
    <col min="6" max="6" width="11.125" style="0" customWidth="1"/>
    <col min="7" max="7" width="4.75390625" style="0" customWidth="1"/>
    <col min="8" max="8" width="3.375" style="0" customWidth="1"/>
    <col min="9" max="9" width="5.375" style="0" customWidth="1"/>
    <col min="10" max="10" width="4.75390625" style="0" customWidth="1"/>
    <col min="11" max="11" width="5.375" style="0" customWidth="1"/>
    <col min="12" max="12" width="6.125" style="0" customWidth="1"/>
    <col min="13" max="17" width="4.75390625" style="0" customWidth="1"/>
    <col min="18" max="18" width="9.625" style="0" customWidth="1"/>
  </cols>
  <sheetData>
    <row r="1" spans="1:18" ht="12.75">
      <c r="A1" s="315"/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315" t="s">
        <v>111</v>
      </c>
      <c r="M1" s="315"/>
      <c r="N1" s="315"/>
      <c r="O1" s="315"/>
      <c r="P1" s="315"/>
      <c r="Q1" s="316"/>
      <c r="R1" s="316"/>
    </row>
    <row r="2" spans="1:18" ht="12.75" customHeight="1">
      <c r="A2" s="549"/>
      <c r="B2" s="549"/>
      <c r="C2" s="549"/>
      <c r="D2" s="549"/>
      <c r="E2" s="549"/>
      <c r="F2" s="549"/>
      <c r="G2" s="212"/>
      <c r="H2" s="212"/>
      <c r="I2" s="212"/>
      <c r="J2" s="212"/>
      <c r="K2" s="212"/>
      <c r="L2" s="549" t="s">
        <v>174</v>
      </c>
      <c r="M2" s="549"/>
      <c r="N2" s="549"/>
      <c r="O2" s="549"/>
      <c r="P2" s="549"/>
      <c r="Q2" s="549"/>
      <c r="R2" s="549"/>
    </row>
    <row r="3" spans="1:18" ht="12.75">
      <c r="A3" s="549"/>
      <c r="B3" s="549"/>
      <c r="C3" s="549"/>
      <c r="D3" s="549"/>
      <c r="E3" s="549"/>
      <c r="F3" s="549"/>
      <c r="G3" s="212"/>
      <c r="H3" s="212"/>
      <c r="I3" s="212"/>
      <c r="J3" s="212"/>
      <c r="K3" s="212"/>
      <c r="L3" s="549"/>
      <c r="M3" s="549"/>
      <c r="N3" s="549"/>
      <c r="O3" s="549"/>
      <c r="P3" s="549"/>
      <c r="Q3" s="549"/>
      <c r="R3" s="549"/>
    </row>
    <row r="4" spans="1:21" ht="12.75">
      <c r="A4" s="315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315" t="s">
        <v>175</v>
      </c>
      <c r="M4" s="315"/>
      <c r="N4" s="315"/>
      <c r="O4" s="315"/>
      <c r="P4" s="315"/>
      <c r="Q4" s="316"/>
      <c r="R4" s="316"/>
      <c r="U4" s="54"/>
    </row>
    <row r="5" spans="1:18" ht="12.75">
      <c r="A5" s="315"/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315" t="s">
        <v>66</v>
      </c>
      <c r="M5" s="315"/>
      <c r="N5" s="315"/>
      <c r="O5" s="315"/>
      <c r="P5" s="315"/>
      <c r="Q5" s="212"/>
      <c r="R5" s="212"/>
    </row>
    <row r="6" spans="1:18" ht="12.75">
      <c r="A6" s="342"/>
      <c r="B6" s="212"/>
      <c r="C6" s="212"/>
      <c r="D6" s="212"/>
      <c r="E6" s="550" t="s">
        <v>24</v>
      </c>
      <c r="F6" s="550"/>
      <c r="G6" s="550"/>
      <c r="H6" s="550"/>
      <c r="I6" s="550"/>
      <c r="J6" s="550"/>
      <c r="K6" s="550"/>
      <c r="L6" s="550"/>
      <c r="M6" s="212"/>
      <c r="N6" s="212"/>
      <c r="O6" s="212"/>
      <c r="P6" s="212"/>
      <c r="Q6" s="212"/>
      <c r="R6" s="212"/>
    </row>
    <row r="7" spans="1:18" ht="12.75">
      <c r="A7" s="550" t="s">
        <v>385</v>
      </c>
      <c r="B7" s="550"/>
      <c r="C7" s="550"/>
      <c r="D7" s="550"/>
      <c r="E7" s="550"/>
      <c r="F7" s="550"/>
      <c r="G7" s="550"/>
      <c r="H7" s="550"/>
      <c r="I7" s="550"/>
      <c r="J7" s="550"/>
      <c r="K7" s="550"/>
      <c r="L7" s="550"/>
      <c r="M7" s="550"/>
      <c r="N7" s="550"/>
      <c r="O7" s="550"/>
      <c r="P7" s="550"/>
      <c r="Q7" s="550"/>
      <c r="R7" s="550"/>
    </row>
    <row r="8" spans="1:18" ht="12.75">
      <c r="A8" s="342"/>
      <c r="B8" s="212"/>
      <c r="C8" s="212"/>
      <c r="D8" s="212"/>
      <c r="E8" s="551" t="s">
        <v>176</v>
      </c>
      <c r="F8" s="551"/>
      <c r="G8" s="551"/>
      <c r="H8" s="551"/>
      <c r="I8" s="551"/>
      <c r="J8" s="551"/>
      <c r="K8" s="551"/>
      <c r="L8" s="551"/>
      <c r="M8" s="212"/>
      <c r="N8" s="212"/>
      <c r="O8" s="212"/>
      <c r="P8" s="212"/>
      <c r="Q8" s="212"/>
      <c r="R8" s="212"/>
    </row>
    <row r="9" spans="1:18" ht="12.75">
      <c r="A9" s="342"/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</row>
    <row r="10" spans="1:18" ht="12.75">
      <c r="A10" s="492" t="s">
        <v>482</v>
      </c>
      <c r="B10" s="492"/>
      <c r="C10" s="492"/>
      <c r="D10" s="492"/>
      <c r="E10" s="492"/>
      <c r="F10" s="492"/>
      <c r="G10" s="492"/>
      <c r="H10" s="492"/>
      <c r="I10" s="492"/>
      <c r="J10" s="492"/>
      <c r="K10" s="492"/>
      <c r="L10" s="492"/>
      <c r="M10" s="492"/>
      <c r="N10" s="492"/>
      <c r="O10" s="492"/>
      <c r="P10" s="492"/>
      <c r="Q10" s="492"/>
      <c r="R10" s="492"/>
    </row>
    <row r="11" spans="1:18" ht="12.75">
      <c r="A11" s="343"/>
      <c r="B11" s="343"/>
      <c r="C11" s="343"/>
      <c r="D11" s="343"/>
      <c r="E11" s="343"/>
      <c r="F11" s="343"/>
      <c r="G11" s="343"/>
      <c r="H11" s="343"/>
      <c r="I11" s="343"/>
      <c r="J11" s="343"/>
      <c r="K11" s="343"/>
      <c r="L11" s="343"/>
      <c r="M11" s="343"/>
      <c r="N11" s="343"/>
      <c r="O11" s="343"/>
      <c r="P11" s="343"/>
      <c r="Q11" s="214" t="s">
        <v>30</v>
      </c>
      <c r="R11" s="343"/>
    </row>
    <row r="12" spans="1:18" ht="25.5">
      <c r="A12" s="332" t="s">
        <v>25</v>
      </c>
      <c r="B12" s="569" t="s">
        <v>26</v>
      </c>
      <c r="C12" s="569"/>
      <c r="D12" s="569"/>
      <c r="E12" s="569"/>
      <c r="F12" s="569"/>
      <c r="G12" s="569"/>
      <c r="H12" s="569" t="s">
        <v>28</v>
      </c>
      <c r="I12" s="569"/>
      <c r="J12" s="588" t="s">
        <v>62</v>
      </c>
      <c r="K12" s="588"/>
      <c r="L12" s="351" t="s">
        <v>63</v>
      </c>
      <c r="M12" s="569" t="s">
        <v>39</v>
      </c>
      <c r="N12" s="569"/>
      <c r="O12" s="569"/>
      <c r="P12" s="505" t="s">
        <v>67</v>
      </c>
      <c r="Q12" s="506"/>
      <c r="R12" s="507"/>
    </row>
    <row r="13" spans="1:18" ht="12.75">
      <c r="A13" s="332">
        <v>1</v>
      </c>
      <c r="B13" s="569">
        <v>2</v>
      </c>
      <c r="C13" s="569"/>
      <c r="D13" s="569"/>
      <c r="E13" s="569"/>
      <c r="F13" s="569"/>
      <c r="G13" s="569"/>
      <c r="H13" s="569">
        <v>3</v>
      </c>
      <c r="I13" s="569"/>
      <c r="J13" s="569">
        <v>4</v>
      </c>
      <c r="K13" s="569"/>
      <c r="L13" s="332">
        <v>5</v>
      </c>
      <c r="M13" s="569">
        <v>6</v>
      </c>
      <c r="N13" s="569"/>
      <c r="O13" s="569"/>
      <c r="P13" s="505">
        <v>7</v>
      </c>
      <c r="Q13" s="506"/>
      <c r="R13" s="507"/>
    </row>
    <row r="14" spans="1:21" ht="51.75" customHeight="1">
      <c r="A14" s="332">
        <v>1</v>
      </c>
      <c r="B14" s="493" t="s">
        <v>163</v>
      </c>
      <c r="C14" s="494"/>
      <c r="D14" s="494"/>
      <c r="E14" s="494"/>
      <c r="F14" s="494"/>
      <c r="G14" s="494"/>
      <c r="H14" s="572"/>
      <c r="I14" s="572"/>
      <c r="J14" s="508">
        <v>50</v>
      </c>
      <c r="K14" s="509"/>
      <c r="L14" s="352">
        <v>18</v>
      </c>
      <c r="M14" s="505">
        <v>85</v>
      </c>
      <c r="N14" s="506"/>
      <c r="O14" s="507"/>
      <c r="P14" s="552">
        <f>J14*L14*M14</f>
        <v>76500</v>
      </c>
      <c r="Q14" s="553"/>
      <c r="R14" s="554"/>
      <c r="U14" s="54"/>
    </row>
    <row r="15" spans="1:21" ht="51.75" customHeight="1">
      <c r="A15" s="332">
        <v>2</v>
      </c>
      <c r="B15" s="493" t="s">
        <v>163</v>
      </c>
      <c r="C15" s="494"/>
      <c r="D15" s="494"/>
      <c r="E15" s="494"/>
      <c r="F15" s="494"/>
      <c r="G15" s="494"/>
      <c r="H15" s="572"/>
      <c r="I15" s="572"/>
      <c r="J15" s="508">
        <v>36</v>
      </c>
      <c r="K15" s="509"/>
      <c r="L15" s="352">
        <v>5</v>
      </c>
      <c r="M15" s="505">
        <v>85</v>
      </c>
      <c r="N15" s="506"/>
      <c r="O15" s="507"/>
      <c r="P15" s="552">
        <f>J15*L15*M15</f>
        <v>15300</v>
      </c>
      <c r="Q15" s="553"/>
      <c r="R15" s="554"/>
      <c r="U15" s="54"/>
    </row>
    <row r="16" spans="1:18" ht="12.75" customHeight="1">
      <c r="A16" s="501" t="s">
        <v>57</v>
      </c>
      <c r="B16" s="502"/>
      <c r="C16" s="502"/>
      <c r="D16" s="502"/>
      <c r="E16" s="502"/>
      <c r="F16" s="502"/>
      <c r="G16" s="502"/>
      <c r="H16" s="502"/>
      <c r="I16" s="502"/>
      <c r="J16" s="502"/>
      <c r="K16" s="502"/>
      <c r="L16" s="502"/>
      <c r="M16" s="502"/>
      <c r="N16" s="502"/>
      <c r="O16" s="513"/>
      <c r="P16" s="510">
        <f>P14+P15</f>
        <v>91800</v>
      </c>
      <c r="Q16" s="511"/>
      <c r="R16" s="512"/>
    </row>
    <row r="17" spans="1:18" ht="12.75">
      <c r="A17" s="212"/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</row>
    <row r="18" spans="1:18" ht="12.75">
      <c r="A18" s="212"/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</row>
    <row r="19" spans="1:18" ht="12.75">
      <c r="A19" s="264" t="s">
        <v>197</v>
      </c>
      <c r="B19" s="345"/>
      <c r="C19" s="345"/>
      <c r="D19" s="212"/>
      <c r="E19" s="212"/>
      <c r="F19" s="212"/>
      <c r="G19" s="346"/>
      <c r="H19" s="571">
        <f>P16</f>
        <v>91800</v>
      </c>
      <c r="I19" s="571"/>
      <c r="J19" s="571"/>
      <c r="K19" s="346"/>
      <c r="L19" s="346"/>
      <c r="M19" s="346"/>
      <c r="N19" s="212"/>
      <c r="O19" s="212"/>
      <c r="P19" s="212"/>
      <c r="Q19" s="212"/>
      <c r="R19" s="212"/>
    </row>
    <row r="20" spans="1:18" ht="12.75">
      <c r="A20" s="347"/>
      <c r="B20" s="346"/>
      <c r="C20" s="346"/>
      <c r="D20" s="346"/>
      <c r="E20" s="346"/>
      <c r="F20" s="346"/>
      <c r="G20" s="346"/>
      <c r="H20" s="348"/>
      <c r="I20" s="348"/>
      <c r="J20" s="346"/>
      <c r="K20" s="346"/>
      <c r="L20" s="346"/>
      <c r="M20" s="346"/>
      <c r="N20" s="212"/>
      <c r="O20" s="212"/>
      <c r="P20" s="212"/>
      <c r="Q20" s="212"/>
      <c r="R20" s="212"/>
    </row>
    <row r="21" spans="1:18" ht="12.75">
      <c r="A21" s="347"/>
      <c r="B21" s="349"/>
      <c r="C21" s="349"/>
      <c r="D21" s="349"/>
      <c r="E21" s="349"/>
      <c r="F21" s="349"/>
      <c r="G21" s="349"/>
      <c r="H21" s="348"/>
      <c r="I21" s="348"/>
      <c r="J21" s="346"/>
      <c r="K21" s="346"/>
      <c r="L21" s="346"/>
      <c r="M21" s="346"/>
      <c r="N21" s="212"/>
      <c r="O21" s="212"/>
      <c r="P21" s="212"/>
      <c r="Q21" s="212"/>
      <c r="R21" s="212"/>
    </row>
    <row r="22" spans="1:18" ht="12.75">
      <c r="A22" s="350" t="s">
        <v>93</v>
      </c>
      <c r="B22" s="350"/>
      <c r="C22" s="350"/>
      <c r="D22" s="350"/>
      <c r="E22" s="350"/>
      <c r="F22" s="350"/>
      <c r="G22" s="350"/>
      <c r="H22" s="350"/>
      <c r="I22" s="350"/>
      <c r="J22" s="350"/>
      <c r="K22" s="350" t="s">
        <v>60</v>
      </c>
      <c r="L22" s="350"/>
      <c r="M22" s="350"/>
      <c r="N22" s="212"/>
      <c r="O22" s="212"/>
      <c r="P22" s="212"/>
      <c r="Q22" s="212"/>
      <c r="R22" s="212"/>
    </row>
    <row r="23" spans="1:13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ht="12.75">
      <c r="A24" s="25" t="s">
        <v>94</v>
      </c>
      <c r="B24" s="8"/>
      <c r="C24" s="8"/>
      <c r="D24" s="8"/>
      <c r="E24" s="8"/>
      <c r="F24" s="8"/>
      <c r="G24" s="8"/>
      <c r="H24" s="25"/>
      <c r="I24" s="25"/>
      <c r="J24" s="25"/>
      <c r="K24" s="8" t="s">
        <v>296</v>
      </c>
      <c r="L24" s="25"/>
      <c r="M24" s="25"/>
    </row>
    <row r="25" spans="1:13" ht="12.75">
      <c r="A25" s="28" t="s">
        <v>61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</sheetData>
  <sheetProtection/>
  <mergeCells count="29">
    <mergeCell ref="A10:R10"/>
    <mergeCell ref="H13:I13"/>
    <mergeCell ref="H14:I14"/>
    <mergeCell ref="P12:R12"/>
    <mergeCell ref="B13:G13"/>
    <mergeCell ref="B12:G12"/>
    <mergeCell ref="H12:I12"/>
    <mergeCell ref="J12:K12"/>
    <mergeCell ref="M12:O12"/>
    <mergeCell ref="B14:G14"/>
    <mergeCell ref="P16:R16"/>
    <mergeCell ref="M14:O14"/>
    <mergeCell ref="P14:R14"/>
    <mergeCell ref="J13:K13"/>
    <mergeCell ref="M13:O13"/>
    <mergeCell ref="J14:K14"/>
    <mergeCell ref="P13:R13"/>
    <mergeCell ref="M15:O15"/>
    <mergeCell ref="P15:R15"/>
    <mergeCell ref="H19:J19"/>
    <mergeCell ref="A16:O16"/>
    <mergeCell ref="B15:G15"/>
    <mergeCell ref="H15:I15"/>
    <mergeCell ref="J15:K15"/>
    <mergeCell ref="A2:F3"/>
    <mergeCell ref="L2:R3"/>
    <mergeCell ref="E6:L6"/>
    <mergeCell ref="E8:L8"/>
    <mergeCell ref="A7:R7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  <colBreaks count="1" manualBreakCount="1">
    <brk id="18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3"/>
  </sheetPr>
  <dimension ref="A1:U24"/>
  <sheetViews>
    <sheetView view="pageBreakPreview" zoomScale="60" workbookViewId="0" topLeftCell="A1">
      <selection activeCell="A10" sqref="A10:R10"/>
    </sheetView>
  </sheetViews>
  <sheetFormatPr defaultColWidth="9.00390625" defaultRowHeight="12.75"/>
  <cols>
    <col min="1" max="5" width="4.75390625" style="0" customWidth="1"/>
    <col min="6" max="6" width="11.125" style="0" customWidth="1"/>
    <col min="7" max="7" width="4.75390625" style="0" customWidth="1"/>
    <col min="8" max="8" width="3.375" style="0" customWidth="1"/>
    <col min="9" max="9" width="5.375" style="0" customWidth="1"/>
    <col min="10" max="10" width="4.75390625" style="0" customWidth="1"/>
    <col min="11" max="11" width="5.375" style="0" customWidth="1"/>
    <col min="12" max="12" width="6.125" style="0" customWidth="1"/>
    <col min="13" max="17" width="4.75390625" style="0" customWidth="1"/>
    <col min="18" max="18" width="9.625" style="0" customWidth="1"/>
  </cols>
  <sheetData>
    <row r="1" spans="1:18" ht="12.75">
      <c r="A1" s="3"/>
      <c r="B1" s="8"/>
      <c r="C1" s="8"/>
      <c r="D1" s="8"/>
      <c r="E1" s="8"/>
      <c r="F1" s="8"/>
      <c r="G1" s="8"/>
      <c r="H1" s="8"/>
      <c r="I1" s="8"/>
      <c r="J1" s="8"/>
      <c r="K1" s="8"/>
      <c r="L1" s="10" t="s">
        <v>111</v>
      </c>
      <c r="M1" s="10"/>
      <c r="N1" s="10"/>
      <c r="O1" s="10"/>
      <c r="P1" s="10"/>
      <c r="Q1" s="11"/>
      <c r="R1" s="11"/>
    </row>
    <row r="2" spans="1:18" ht="12.75" customHeight="1">
      <c r="A2" s="600"/>
      <c r="B2" s="600"/>
      <c r="C2" s="600"/>
      <c r="D2" s="600"/>
      <c r="E2" s="600"/>
      <c r="F2" s="600"/>
      <c r="G2" s="8"/>
      <c r="H2" s="8"/>
      <c r="I2" s="8"/>
      <c r="J2" s="8"/>
      <c r="K2" s="8"/>
      <c r="L2" s="549" t="s">
        <v>174</v>
      </c>
      <c r="M2" s="549"/>
      <c r="N2" s="549"/>
      <c r="O2" s="549"/>
      <c r="P2" s="549"/>
      <c r="Q2" s="549"/>
      <c r="R2" s="549"/>
    </row>
    <row r="3" spans="1:18" ht="12.75">
      <c r="A3" s="600"/>
      <c r="B3" s="600"/>
      <c r="C3" s="600"/>
      <c r="D3" s="600"/>
      <c r="E3" s="600"/>
      <c r="F3" s="600"/>
      <c r="G3" s="8"/>
      <c r="H3" s="8"/>
      <c r="I3" s="8"/>
      <c r="J3" s="8"/>
      <c r="K3" s="8"/>
      <c r="L3" s="549"/>
      <c r="M3" s="549"/>
      <c r="N3" s="549"/>
      <c r="O3" s="549"/>
      <c r="P3" s="549"/>
      <c r="Q3" s="549"/>
      <c r="R3" s="549"/>
    </row>
    <row r="4" spans="1:18" ht="12.75">
      <c r="A4" s="315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315" t="s">
        <v>175</v>
      </c>
      <c r="M4" s="315"/>
      <c r="N4" s="315"/>
      <c r="O4" s="315"/>
      <c r="P4" s="315"/>
      <c r="Q4" s="316"/>
      <c r="R4" s="316"/>
    </row>
    <row r="5" spans="1:21" ht="12.75">
      <c r="A5" s="315"/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315" t="s">
        <v>66</v>
      </c>
      <c r="M5" s="315"/>
      <c r="N5" s="315"/>
      <c r="O5" s="315"/>
      <c r="P5" s="315"/>
      <c r="Q5" s="212"/>
      <c r="R5" s="212"/>
      <c r="U5" s="54"/>
    </row>
    <row r="6" spans="1:18" ht="12.75">
      <c r="A6" s="342"/>
      <c r="B6" s="212"/>
      <c r="C6" s="212"/>
      <c r="D6" s="212"/>
      <c r="E6" s="550" t="s">
        <v>24</v>
      </c>
      <c r="F6" s="550"/>
      <c r="G6" s="550"/>
      <c r="H6" s="550"/>
      <c r="I6" s="550"/>
      <c r="J6" s="550"/>
      <c r="K6" s="550"/>
      <c r="L6" s="550"/>
      <c r="M6" s="212"/>
      <c r="N6" s="212"/>
      <c r="O6" s="212"/>
      <c r="P6" s="212"/>
      <c r="Q6" s="212"/>
      <c r="R6" s="212"/>
    </row>
    <row r="7" spans="1:18" ht="12.75">
      <c r="A7" s="342"/>
      <c r="B7" s="550" t="s">
        <v>386</v>
      </c>
      <c r="C7" s="550"/>
      <c r="D7" s="550"/>
      <c r="E7" s="550"/>
      <c r="F7" s="550"/>
      <c r="G7" s="550"/>
      <c r="H7" s="550"/>
      <c r="I7" s="550"/>
      <c r="J7" s="550"/>
      <c r="K7" s="550"/>
      <c r="L7" s="550"/>
      <c r="M7" s="550"/>
      <c r="N7" s="550"/>
      <c r="O7" s="550"/>
      <c r="P7" s="550"/>
      <c r="Q7" s="550"/>
      <c r="R7" s="550"/>
    </row>
    <row r="8" spans="1:18" ht="12.75">
      <c r="A8" s="342"/>
      <c r="B8" s="212"/>
      <c r="C8" s="212"/>
      <c r="D8" s="212"/>
      <c r="E8" s="551" t="s">
        <v>176</v>
      </c>
      <c r="F8" s="551"/>
      <c r="G8" s="551"/>
      <c r="H8" s="551"/>
      <c r="I8" s="551"/>
      <c r="J8" s="551"/>
      <c r="K8" s="551"/>
      <c r="L8" s="551"/>
      <c r="M8" s="212"/>
      <c r="N8" s="212"/>
      <c r="O8" s="212"/>
      <c r="P8" s="212"/>
      <c r="Q8" s="212"/>
      <c r="R8" s="212"/>
    </row>
    <row r="9" spans="1:18" ht="12.75">
      <c r="A9" s="342"/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</row>
    <row r="10" spans="1:18" ht="12.75">
      <c r="A10" s="492" t="s">
        <v>482</v>
      </c>
      <c r="B10" s="492"/>
      <c r="C10" s="492"/>
      <c r="D10" s="492"/>
      <c r="E10" s="492"/>
      <c r="F10" s="492"/>
      <c r="G10" s="492"/>
      <c r="H10" s="492"/>
      <c r="I10" s="492"/>
      <c r="J10" s="492"/>
      <c r="K10" s="492"/>
      <c r="L10" s="492"/>
      <c r="M10" s="492"/>
      <c r="N10" s="492"/>
      <c r="O10" s="492"/>
      <c r="P10" s="492"/>
      <c r="Q10" s="492"/>
      <c r="R10" s="492"/>
    </row>
    <row r="11" spans="1:18" ht="12.75">
      <c r="A11" s="343"/>
      <c r="B11" s="343"/>
      <c r="C11" s="343"/>
      <c r="D11" s="343"/>
      <c r="E11" s="343"/>
      <c r="F11" s="343"/>
      <c r="G11" s="343"/>
      <c r="H11" s="343"/>
      <c r="I11" s="343"/>
      <c r="J11" s="343"/>
      <c r="K11" s="343"/>
      <c r="L11" s="343"/>
      <c r="M11" s="343"/>
      <c r="N11" s="343"/>
      <c r="O11" s="343"/>
      <c r="P11" s="343"/>
      <c r="Q11" s="214" t="s">
        <v>30</v>
      </c>
      <c r="R11" s="343"/>
    </row>
    <row r="12" spans="1:18" ht="25.5">
      <c r="A12" s="332" t="s">
        <v>25</v>
      </c>
      <c r="B12" s="569" t="s">
        <v>26</v>
      </c>
      <c r="C12" s="569"/>
      <c r="D12" s="569"/>
      <c r="E12" s="569"/>
      <c r="F12" s="569"/>
      <c r="G12" s="569"/>
      <c r="H12" s="569" t="s">
        <v>28</v>
      </c>
      <c r="I12" s="569"/>
      <c r="J12" s="588" t="s">
        <v>62</v>
      </c>
      <c r="K12" s="588"/>
      <c r="L12" s="351" t="s">
        <v>63</v>
      </c>
      <c r="M12" s="569" t="s">
        <v>39</v>
      </c>
      <c r="N12" s="569"/>
      <c r="O12" s="569"/>
      <c r="P12" s="505" t="s">
        <v>67</v>
      </c>
      <c r="Q12" s="506"/>
      <c r="R12" s="507"/>
    </row>
    <row r="13" spans="1:18" ht="12.75">
      <c r="A13" s="332">
        <v>1</v>
      </c>
      <c r="B13" s="569">
        <v>2</v>
      </c>
      <c r="C13" s="569"/>
      <c r="D13" s="569"/>
      <c r="E13" s="569"/>
      <c r="F13" s="569"/>
      <c r="G13" s="569"/>
      <c r="H13" s="569">
        <v>3</v>
      </c>
      <c r="I13" s="569"/>
      <c r="J13" s="569">
        <v>4</v>
      </c>
      <c r="K13" s="569"/>
      <c r="L13" s="332">
        <v>5</v>
      </c>
      <c r="M13" s="569">
        <v>6</v>
      </c>
      <c r="N13" s="569"/>
      <c r="O13" s="569"/>
      <c r="P13" s="505">
        <v>7</v>
      </c>
      <c r="Q13" s="506"/>
      <c r="R13" s="507"/>
    </row>
    <row r="14" spans="1:18" ht="49.5" customHeight="1">
      <c r="A14" s="332">
        <v>1</v>
      </c>
      <c r="B14" s="589" t="s">
        <v>162</v>
      </c>
      <c r="C14" s="589"/>
      <c r="D14" s="589"/>
      <c r="E14" s="589"/>
      <c r="F14" s="589"/>
      <c r="G14" s="589"/>
      <c r="H14" s="518"/>
      <c r="I14" s="518"/>
      <c r="J14" s="583">
        <v>3</v>
      </c>
      <c r="K14" s="583"/>
      <c r="L14" s="336">
        <v>18</v>
      </c>
      <c r="M14" s="519">
        <v>85</v>
      </c>
      <c r="N14" s="519"/>
      <c r="O14" s="519"/>
      <c r="P14" s="532">
        <f>J14*L14*M14</f>
        <v>4590</v>
      </c>
      <c r="Q14" s="533"/>
      <c r="R14" s="534"/>
    </row>
    <row r="15" spans="1:18" ht="12.75" customHeight="1">
      <c r="A15" s="501" t="s">
        <v>57</v>
      </c>
      <c r="B15" s="502"/>
      <c r="C15" s="502"/>
      <c r="D15" s="502"/>
      <c r="E15" s="502"/>
      <c r="F15" s="502"/>
      <c r="G15" s="502"/>
      <c r="H15" s="502"/>
      <c r="I15" s="502"/>
      <c r="J15" s="502"/>
      <c r="K15" s="502"/>
      <c r="L15" s="502"/>
      <c r="M15" s="502"/>
      <c r="N15" s="502"/>
      <c r="O15" s="513"/>
      <c r="P15" s="510">
        <f>P14</f>
        <v>4590</v>
      </c>
      <c r="Q15" s="511"/>
      <c r="R15" s="512"/>
    </row>
    <row r="16" spans="1:18" ht="12.75">
      <c r="A16" s="212"/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</row>
    <row r="18" spans="1:13" ht="12.75">
      <c r="A18" s="23" t="s">
        <v>197</v>
      </c>
      <c r="B18" s="17"/>
      <c r="C18" s="17"/>
      <c r="D18" s="8"/>
      <c r="E18" s="8"/>
      <c r="F18" s="8"/>
      <c r="G18" s="21"/>
      <c r="H18" s="571">
        <f>P15</f>
        <v>4590</v>
      </c>
      <c r="I18" s="571"/>
      <c r="J18" s="571"/>
      <c r="K18" s="21"/>
      <c r="L18" s="21"/>
      <c r="M18" s="21"/>
    </row>
    <row r="19" spans="1:13" ht="12.75">
      <c r="A19" s="20"/>
      <c r="B19" s="21"/>
      <c r="C19" s="21"/>
      <c r="D19" s="21"/>
      <c r="E19" s="21"/>
      <c r="F19" s="21"/>
      <c r="G19" s="21"/>
      <c r="H19" s="22"/>
      <c r="I19" s="22"/>
      <c r="J19" s="21"/>
      <c r="K19" s="21"/>
      <c r="L19" s="21"/>
      <c r="M19" s="21"/>
    </row>
    <row r="20" spans="1:13" ht="12.75">
      <c r="A20" s="20"/>
      <c r="B20" s="24"/>
      <c r="C20" s="24"/>
      <c r="D20" s="24"/>
      <c r="E20" s="24"/>
      <c r="F20" s="24"/>
      <c r="G20" s="24"/>
      <c r="H20" s="22"/>
      <c r="I20" s="22"/>
      <c r="J20" s="21"/>
      <c r="K20" s="21"/>
      <c r="L20" s="21"/>
      <c r="M20" s="21"/>
    </row>
    <row r="21" spans="1:13" ht="12.75">
      <c r="A21" s="25" t="s">
        <v>93</v>
      </c>
      <c r="B21" s="25"/>
      <c r="C21" s="25"/>
      <c r="D21" s="25"/>
      <c r="E21" s="25"/>
      <c r="F21" s="25"/>
      <c r="G21" s="25"/>
      <c r="H21" s="25"/>
      <c r="I21" s="25"/>
      <c r="J21" s="25"/>
      <c r="K21" s="25" t="s">
        <v>60</v>
      </c>
      <c r="L21" s="25"/>
      <c r="M21" s="25"/>
    </row>
    <row r="22" spans="1:13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ht="12.75">
      <c r="A23" s="25" t="s">
        <v>94</v>
      </c>
      <c r="B23" s="8"/>
      <c r="C23" s="8"/>
      <c r="D23" s="8"/>
      <c r="E23" s="8"/>
      <c r="F23" s="8"/>
      <c r="G23" s="8"/>
      <c r="H23" s="25"/>
      <c r="I23" s="25"/>
      <c r="J23" s="25"/>
      <c r="K23" s="8" t="s">
        <v>296</v>
      </c>
      <c r="L23" s="25"/>
      <c r="M23" s="25"/>
    </row>
    <row r="24" spans="1:13" ht="12.75">
      <c r="A24" s="28" t="s">
        <v>61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</sheetData>
  <sheetProtection/>
  <mergeCells count="24">
    <mergeCell ref="B13:G13"/>
    <mergeCell ref="H13:I13"/>
    <mergeCell ref="J13:K13"/>
    <mergeCell ref="J14:K14"/>
    <mergeCell ref="M12:O12"/>
    <mergeCell ref="H18:J18"/>
    <mergeCell ref="A15:O15"/>
    <mergeCell ref="B14:G14"/>
    <mergeCell ref="P13:R13"/>
    <mergeCell ref="H14:I14"/>
    <mergeCell ref="J12:K12"/>
    <mergeCell ref="M13:O13"/>
    <mergeCell ref="P15:R15"/>
    <mergeCell ref="P14:R14"/>
    <mergeCell ref="M14:O14"/>
    <mergeCell ref="A2:F3"/>
    <mergeCell ref="L2:R3"/>
    <mergeCell ref="E6:L6"/>
    <mergeCell ref="E8:L8"/>
    <mergeCell ref="B7:R7"/>
    <mergeCell ref="P12:R12"/>
    <mergeCell ref="H12:I12"/>
    <mergeCell ref="A10:R10"/>
    <mergeCell ref="B12:G12"/>
  </mergeCells>
  <printOptions/>
  <pageMargins left="0.7" right="0.7" top="0.75" bottom="0.75" header="0.3" footer="0.3"/>
  <pageSetup horizontalDpi="600" verticalDpi="600" orientation="portrait" paperSize="9" scale="91" r:id="rId1"/>
  <colBreaks count="1" manualBreakCount="1">
    <brk id="18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U57"/>
  <sheetViews>
    <sheetView view="pageBreakPreview" zoomScale="60" zoomScalePageLayoutView="0" workbookViewId="0" topLeftCell="A1">
      <selection activeCell="B19" sqref="B19:H19"/>
    </sheetView>
  </sheetViews>
  <sheetFormatPr defaultColWidth="9.00390625" defaultRowHeight="12.75"/>
  <cols>
    <col min="1" max="1" width="5.75390625" style="0" customWidth="1"/>
    <col min="2" max="2" width="3.75390625" style="0" customWidth="1"/>
    <col min="3" max="3" width="5.00390625" style="0" customWidth="1"/>
    <col min="4" max="4" width="3.75390625" style="0" customWidth="1"/>
    <col min="5" max="5" width="4.25390625" style="0" customWidth="1"/>
    <col min="6" max="6" width="3.125" style="0" customWidth="1"/>
    <col min="8" max="8" width="15.125" style="0" customWidth="1"/>
    <col min="9" max="9" width="5.25390625" style="0" customWidth="1"/>
    <col min="10" max="10" width="4.375" style="0" customWidth="1"/>
    <col min="11" max="11" width="4.875" style="0" customWidth="1"/>
    <col min="12" max="12" width="5.125" style="0" customWidth="1"/>
    <col min="13" max="13" width="4.375" style="0" customWidth="1"/>
    <col min="14" max="14" width="3.375" style="0" customWidth="1"/>
    <col min="16" max="16" width="1.75390625" style="0" customWidth="1"/>
    <col min="17" max="17" width="2.875" style="0" customWidth="1"/>
  </cols>
  <sheetData>
    <row r="1" spans="1:18" ht="12.75">
      <c r="A1" s="315"/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315" t="s">
        <v>111</v>
      </c>
      <c r="M1" s="315"/>
      <c r="N1" s="315"/>
      <c r="O1" s="315"/>
      <c r="P1" s="315"/>
      <c r="Q1" s="316"/>
      <c r="R1" s="316"/>
    </row>
    <row r="2" spans="1:18" ht="12.75" customHeight="1">
      <c r="A2" s="549"/>
      <c r="B2" s="549"/>
      <c r="C2" s="549"/>
      <c r="D2" s="549"/>
      <c r="E2" s="549"/>
      <c r="F2" s="549"/>
      <c r="G2" s="212"/>
      <c r="H2" s="212"/>
      <c r="I2" s="212"/>
      <c r="J2" s="212"/>
      <c r="K2" s="212"/>
      <c r="L2" s="549" t="s">
        <v>174</v>
      </c>
      <c r="M2" s="549"/>
      <c r="N2" s="549"/>
      <c r="O2" s="549"/>
      <c r="P2" s="549"/>
      <c r="Q2" s="549"/>
      <c r="R2" s="549"/>
    </row>
    <row r="3" spans="1:18" ht="12.75">
      <c r="A3" s="549"/>
      <c r="B3" s="549"/>
      <c r="C3" s="549"/>
      <c r="D3" s="549"/>
      <c r="E3" s="549"/>
      <c r="F3" s="549"/>
      <c r="G3" s="212"/>
      <c r="H3" s="212"/>
      <c r="I3" s="212"/>
      <c r="J3" s="212"/>
      <c r="K3" s="212"/>
      <c r="L3" s="549"/>
      <c r="M3" s="549"/>
      <c r="N3" s="549"/>
      <c r="O3" s="549"/>
      <c r="P3" s="549"/>
      <c r="Q3" s="549"/>
      <c r="R3" s="549"/>
    </row>
    <row r="4" spans="1:18" ht="12.75">
      <c r="A4" s="315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315" t="s">
        <v>175</v>
      </c>
      <c r="M4" s="315"/>
      <c r="N4" s="315"/>
      <c r="O4" s="315"/>
      <c r="P4" s="315"/>
      <c r="Q4" s="316"/>
      <c r="R4" s="316"/>
    </row>
    <row r="5" spans="1:18" ht="12.75">
      <c r="A5" s="315"/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315" t="s">
        <v>66</v>
      </c>
      <c r="M5" s="315"/>
      <c r="N5" s="315"/>
      <c r="O5" s="315"/>
      <c r="P5" s="315"/>
      <c r="Q5" s="212"/>
      <c r="R5" s="212"/>
    </row>
    <row r="6" spans="1:18" ht="12.75">
      <c r="A6" s="342"/>
      <c r="B6" s="212"/>
      <c r="C6" s="212"/>
      <c r="D6" s="212"/>
      <c r="E6" s="550" t="s">
        <v>24</v>
      </c>
      <c r="F6" s="550"/>
      <c r="G6" s="550"/>
      <c r="H6" s="550"/>
      <c r="I6" s="550"/>
      <c r="J6" s="550"/>
      <c r="K6" s="550"/>
      <c r="L6" s="550"/>
      <c r="M6" s="212"/>
      <c r="N6" s="212"/>
      <c r="O6" s="212"/>
      <c r="P6" s="212"/>
      <c r="Q6" s="212"/>
      <c r="R6" s="212"/>
    </row>
    <row r="7" spans="1:18" ht="12.75">
      <c r="A7" s="550" t="s">
        <v>363</v>
      </c>
      <c r="B7" s="550"/>
      <c r="C7" s="550"/>
      <c r="D7" s="550"/>
      <c r="E7" s="550"/>
      <c r="F7" s="550"/>
      <c r="G7" s="550"/>
      <c r="H7" s="550"/>
      <c r="I7" s="550"/>
      <c r="J7" s="550"/>
      <c r="K7" s="550"/>
      <c r="L7" s="550"/>
      <c r="M7" s="550"/>
      <c r="N7" s="550"/>
      <c r="O7" s="550"/>
      <c r="P7" s="550"/>
      <c r="Q7" s="550"/>
      <c r="R7" s="212"/>
    </row>
    <row r="8" spans="1:18" ht="12.75">
      <c r="A8" s="342"/>
      <c r="B8" s="212"/>
      <c r="C8" s="212"/>
      <c r="D8" s="212"/>
      <c r="E8" s="551" t="s">
        <v>176</v>
      </c>
      <c r="F8" s="551"/>
      <c r="G8" s="551"/>
      <c r="H8" s="551"/>
      <c r="I8" s="551"/>
      <c r="J8" s="551"/>
      <c r="K8" s="551"/>
      <c r="L8" s="551"/>
      <c r="M8" s="212"/>
      <c r="N8" s="212"/>
      <c r="O8" s="212"/>
      <c r="P8" s="212"/>
      <c r="Q8" s="212"/>
      <c r="R8" s="212"/>
    </row>
    <row r="9" spans="1:18" ht="12.75">
      <c r="A9" s="342"/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</row>
    <row r="10" spans="1:18" ht="12.75">
      <c r="A10" s="212"/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</row>
    <row r="11" spans="1:18" ht="3" customHeight="1">
      <c r="A11" s="212"/>
      <c r="B11" s="337"/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7"/>
      <c r="P11" s="337"/>
      <c r="Q11" s="337"/>
      <c r="R11" s="337"/>
    </row>
    <row r="12" spans="1:18" ht="12.75">
      <c r="A12" s="492" t="s">
        <v>71</v>
      </c>
      <c r="B12" s="492"/>
      <c r="C12" s="492"/>
      <c r="D12" s="492"/>
      <c r="E12" s="492"/>
      <c r="F12" s="492"/>
      <c r="G12" s="492"/>
      <c r="H12" s="492"/>
      <c r="I12" s="492"/>
      <c r="J12" s="492"/>
      <c r="K12" s="492"/>
      <c r="L12" s="492"/>
      <c r="M12" s="492"/>
      <c r="N12" s="492"/>
      <c r="O12" s="492"/>
      <c r="P12" s="492"/>
      <c r="Q12" s="492"/>
      <c r="R12" s="492"/>
    </row>
    <row r="13" spans="1:18" ht="12.75">
      <c r="A13" s="343"/>
      <c r="B13" s="343"/>
      <c r="C13" s="343"/>
      <c r="D13" s="343"/>
      <c r="E13" s="343"/>
      <c r="F13" s="343"/>
      <c r="G13" s="343"/>
      <c r="H13" s="343"/>
      <c r="I13" s="343"/>
      <c r="J13" s="343"/>
      <c r="K13" s="343"/>
      <c r="L13" s="343"/>
      <c r="M13" s="343"/>
      <c r="N13" s="343"/>
      <c r="O13" s="343"/>
      <c r="P13" s="214" t="s">
        <v>30</v>
      </c>
      <c r="Q13" s="343"/>
      <c r="R13" s="212"/>
    </row>
    <row r="14" spans="1:18" ht="12.75">
      <c r="A14" s="332" t="s">
        <v>25</v>
      </c>
      <c r="B14" s="569" t="s">
        <v>26</v>
      </c>
      <c r="C14" s="569"/>
      <c r="D14" s="569"/>
      <c r="E14" s="569"/>
      <c r="F14" s="569"/>
      <c r="G14" s="569"/>
      <c r="H14" s="569"/>
      <c r="I14" s="569" t="s">
        <v>28</v>
      </c>
      <c r="J14" s="569"/>
      <c r="K14" s="505" t="s">
        <v>115</v>
      </c>
      <c r="L14" s="506"/>
      <c r="M14" s="506"/>
      <c r="N14" s="506"/>
      <c r="O14" s="506"/>
      <c r="P14" s="506"/>
      <c r="Q14" s="506"/>
      <c r="R14" s="507"/>
    </row>
    <row r="15" spans="1:18" ht="12.75">
      <c r="A15" s="332">
        <v>1</v>
      </c>
      <c r="B15" s="569">
        <v>2</v>
      </c>
      <c r="C15" s="569"/>
      <c r="D15" s="569"/>
      <c r="E15" s="569"/>
      <c r="F15" s="569"/>
      <c r="G15" s="569"/>
      <c r="H15" s="569"/>
      <c r="I15" s="569">
        <v>3</v>
      </c>
      <c r="J15" s="569"/>
      <c r="K15" s="505">
        <v>4</v>
      </c>
      <c r="L15" s="506"/>
      <c r="M15" s="506"/>
      <c r="N15" s="506"/>
      <c r="O15" s="506"/>
      <c r="P15" s="506"/>
      <c r="Q15" s="506"/>
      <c r="R15" s="507"/>
    </row>
    <row r="16" spans="1:18" ht="36.75" customHeight="1">
      <c r="A16" s="332">
        <v>1</v>
      </c>
      <c r="B16" s="493" t="s">
        <v>397</v>
      </c>
      <c r="C16" s="494"/>
      <c r="D16" s="494"/>
      <c r="E16" s="494"/>
      <c r="F16" s="494"/>
      <c r="G16" s="494"/>
      <c r="H16" s="495"/>
      <c r="I16" s="572" t="s">
        <v>292</v>
      </c>
      <c r="J16" s="572"/>
      <c r="K16" s="508">
        <v>5088</v>
      </c>
      <c r="L16" s="573"/>
      <c r="M16" s="573"/>
      <c r="N16" s="573"/>
      <c r="O16" s="573"/>
      <c r="P16" s="573"/>
      <c r="Q16" s="573"/>
      <c r="R16" s="509"/>
    </row>
    <row r="17" spans="1:18" ht="39.75" customHeight="1">
      <c r="A17" s="332">
        <v>1</v>
      </c>
      <c r="B17" s="493" t="s">
        <v>399</v>
      </c>
      <c r="C17" s="494"/>
      <c r="D17" s="494"/>
      <c r="E17" s="494"/>
      <c r="F17" s="494"/>
      <c r="G17" s="494"/>
      <c r="H17" s="495"/>
      <c r="I17" s="572" t="s">
        <v>292</v>
      </c>
      <c r="J17" s="572"/>
      <c r="K17" s="508">
        <v>5088</v>
      </c>
      <c r="L17" s="573"/>
      <c r="M17" s="573"/>
      <c r="N17" s="573"/>
      <c r="O17" s="573"/>
      <c r="P17" s="573"/>
      <c r="Q17" s="573"/>
      <c r="R17" s="509"/>
    </row>
    <row r="18" spans="1:18" ht="35.25" customHeight="1">
      <c r="A18" s="332">
        <v>1</v>
      </c>
      <c r="B18" s="493" t="s">
        <v>398</v>
      </c>
      <c r="C18" s="494"/>
      <c r="D18" s="494"/>
      <c r="E18" s="494"/>
      <c r="F18" s="494"/>
      <c r="G18" s="494"/>
      <c r="H18" s="495"/>
      <c r="I18" s="572" t="s">
        <v>292</v>
      </c>
      <c r="J18" s="572"/>
      <c r="K18" s="508">
        <v>5088</v>
      </c>
      <c r="L18" s="573"/>
      <c r="M18" s="573"/>
      <c r="N18" s="573"/>
      <c r="O18" s="573"/>
      <c r="P18" s="573"/>
      <c r="Q18" s="573"/>
      <c r="R18" s="509"/>
    </row>
    <row r="19" spans="1:18" ht="36" customHeight="1">
      <c r="A19" s="332">
        <v>1</v>
      </c>
      <c r="B19" s="493" t="s">
        <v>400</v>
      </c>
      <c r="C19" s="494"/>
      <c r="D19" s="494"/>
      <c r="E19" s="494"/>
      <c r="F19" s="494"/>
      <c r="G19" s="494"/>
      <c r="H19" s="495"/>
      <c r="I19" s="572" t="s">
        <v>292</v>
      </c>
      <c r="J19" s="572"/>
      <c r="K19" s="508">
        <v>5088</v>
      </c>
      <c r="L19" s="573"/>
      <c r="M19" s="573"/>
      <c r="N19" s="573"/>
      <c r="O19" s="573"/>
      <c r="P19" s="573"/>
      <c r="Q19" s="573"/>
      <c r="R19" s="509"/>
    </row>
    <row r="20" spans="1:18" ht="12.75">
      <c r="A20" s="332"/>
      <c r="B20" s="501" t="s">
        <v>57</v>
      </c>
      <c r="C20" s="502"/>
      <c r="D20" s="502"/>
      <c r="E20" s="502"/>
      <c r="F20" s="502"/>
      <c r="G20" s="502"/>
      <c r="H20" s="502"/>
      <c r="I20" s="502"/>
      <c r="J20" s="502"/>
      <c r="K20" s="574">
        <f>SUM(K16:K19)</f>
        <v>20352</v>
      </c>
      <c r="L20" s="574"/>
      <c r="M20" s="574"/>
      <c r="N20" s="574"/>
      <c r="O20" s="574"/>
      <c r="P20" s="574"/>
      <c r="Q20" s="574"/>
      <c r="R20" s="575"/>
    </row>
    <row r="21" spans="1:18" ht="12.75">
      <c r="A21" s="212"/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</row>
    <row r="22" spans="1:18" ht="12.75">
      <c r="A22" s="264"/>
      <c r="B22" s="345"/>
      <c r="C22" s="345"/>
      <c r="D22" s="212"/>
      <c r="E22" s="212"/>
      <c r="F22" s="212"/>
      <c r="G22" s="346"/>
      <c r="H22" s="571"/>
      <c r="I22" s="571"/>
      <c r="J22" s="571"/>
      <c r="K22" s="346"/>
      <c r="L22" s="346"/>
      <c r="M22" s="212"/>
      <c r="N22" s="212"/>
      <c r="O22" s="212"/>
      <c r="P22" s="212"/>
      <c r="Q22" s="212"/>
      <c r="R22" s="212"/>
    </row>
    <row r="23" spans="1:18" ht="2.25" customHeight="1">
      <c r="A23" s="347"/>
      <c r="B23" s="346"/>
      <c r="C23" s="346"/>
      <c r="D23" s="346"/>
      <c r="E23" s="346"/>
      <c r="F23" s="346"/>
      <c r="G23" s="346"/>
      <c r="H23" s="348"/>
      <c r="I23" s="348"/>
      <c r="J23" s="346"/>
      <c r="K23" s="346"/>
      <c r="L23" s="346"/>
      <c r="M23" s="212"/>
      <c r="N23" s="212"/>
      <c r="O23" s="212"/>
      <c r="P23" s="212"/>
      <c r="Q23" s="212"/>
      <c r="R23" s="212"/>
    </row>
    <row r="24" spans="1:18" ht="12.75" hidden="1">
      <c r="A24" s="347"/>
      <c r="B24" s="349"/>
      <c r="C24" s="349"/>
      <c r="D24" s="349"/>
      <c r="E24" s="349"/>
      <c r="F24" s="349"/>
      <c r="G24" s="349"/>
      <c r="H24" s="348"/>
      <c r="I24" s="348"/>
      <c r="J24" s="346"/>
      <c r="K24" s="346"/>
      <c r="L24" s="346"/>
      <c r="M24" s="212"/>
      <c r="N24" s="212"/>
      <c r="O24" s="212"/>
      <c r="P24" s="212"/>
      <c r="Q24" s="212"/>
      <c r="R24" s="212"/>
    </row>
    <row r="25" spans="1:18" ht="12.75" hidden="1">
      <c r="A25" s="350"/>
      <c r="B25" s="350"/>
      <c r="C25" s="350"/>
      <c r="D25" s="350"/>
      <c r="E25" s="350"/>
      <c r="F25" s="350"/>
      <c r="G25" s="350"/>
      <c r="H25" s="350"/>
      <c r="I25" s="350"/>
      <c r="J25" s="350"/>
      <c r="K25" s="350"/>
      <c r="L25" s="350"/>
      <c r="M25" s="212"/>
      <c r="N25" s="212"/>
      <c r="O25" s="212"/>
      <c r="P25" s="212"/>
      <c r="Q25" s="212"/>
      <c r="R25" s="212"/>
    </row>
    <row r="26" spans="1:18" ht="12.75" hidden="1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</row>
    <row r="27" spans="1:18" ht="12.75" hidden="1">
      <c r="A27" s="350"/>
      <c r="B27" s="212"/>
      <c r="C27" s="212"/>
      <c r="D27" s="212"/>
      <c r="E27" s="212"/>
      <c r="F27" s="212"/>
      <c r="G27" s="212"/>
      <c r="H27" s="350"/>
      <c r="I27" s="350"/>
      <c r="J27" s="350"/>
      <c r="K27" s="212"/>
      <c r="L27" s="350"/>
      <c r="M27" s="212"/>
      <c r="N27" s="212"/>
      <c r="O27" s="212"/>
      <c r="P27" s="212"/>
      <c r="Q27" s="212"/>
      <c r="R27" s="212"/>
    </row>
    <row r="28" spans="1:18" ht="12.75" hidden="1">
      <c r="A28" s="215"/>
      <c r="B28" s="212"/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</row>
    <row r="29" spans="1:18" ht="12.75" hidden="1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</row>
    <row r="30" spans="1:18" ht="12.75">
      <c r="A30" s="492" t="s">
        <v>131</v>
      </c>
      <c r="B30" s="492"/>
      <c r="C30" s="492"/>
      <c r="D30" s="492"/>
      <c r="E30" s="492"/>
      <c r="F30" s="492"/>
      <c r="G30" s="492"/>
      <c r="H30" s="492"/>
      <c r="I30" s="492"/>
      <c r="J30" s="492"/>
      <c r="K30" s="492"/>
      <c r="L30" s="492"/>
      <c r="M30" s="492"/>
      <c r="N30" s="492"/>
      <c r="O30" s="492"/>
      <c r="P30" s="492"/>
      <c r="Q30" s="492"/>
      <c r="R30" s="492"/>
    </row>
    <row r="31" spans="1:18" ht="12.75">
      <c r="A31" s="321"/>
      <c r="B31" s="321"/>
      <c r="C31" s="321"/>
      <c r="D31" s="321"/>
      <c r="E31" s="321"/>
      <c r="F31" s="321"/>
      <c r="G31" s="321"/>
      <c r="H31" s="321"/>
      <c r="I31" s="321"/>
      <c r="J31" s="321"/>
      <c r="K31" s="321"/>
      <c r="L31" s="321"/>
      <c r="M31" s="321"/>
      <c r="N31" s="321"/>
      <c r="O31" s="325"/>
      <c r="P31" s="326"/>
      <c r="Q31" s="214"/>
      <c r="R31" s="214"/>
    </row>
    <row r="32" spans="1:18" ht="12.75">
      <c r="A32" s="332" t="s">
        <v>25</v>
      </c>
      <c r="B32" s="505" t="s">
        <v>26</v>
      </c>
      <c r="C32" s="506"/>
      <c r="D32" s="506"/>
      <c r="E32" s="506"/>
      <c r="F32" s="506"/>
      <c r="G32" s="506"/>
      <c r="H32" s="507"/>
      <c r="I32" s="505" t="s">
        <v>28</v>
      </c>
      <c r="J32" s="507"/>
      <c r="K32" s="505" t="s">
        <v>115</v>
      </c>
      <c r="L32" s="506"/>
      <c r="M32" s="506"/>
      <c r="N32" s="506"/>
      <c r="O32" s="506"/>
      <c r="P32" s="506"/>
      <c r="Q32" s="506"/>
      <c r="R32" s="507"/>
    </row>
    <row r="33" spans="1:18" ht="12.75">
      <c r="A33" s="332">
        <v>1</v>
      </c>
      <c r="B33" s="505">
        <v>2</v>
      </c>
      <c r="C33" s="506"/>
      <c r="D33" s="506"/>
      <c r="E33" s="506"/>
      <c r="F33" s="506"/>
      <c r="G33" s="506"/>
      <c r="H33" s="507"/>
      <c r="I33" s="505">
        <v>3</v>
      </c>
      <c r="J33" s="507"/>
      <c r="K33" s="505">
        <v>4</v>
      </c>
      <c r="L33" s="506"/>
      <c r="M33" s="506"/>
      <c r="N33" s="506"/>
      <c r="O33" s="506"/>
      <c r="P33" s="506"/>
      <c r="Q33" s="506"/>
      <c r="R33" s="507"/>
    </row>
    <row r="34" spans="1:18" ht="39.75" customHeight="1">
      <c r="A34" s="332"/>
      <c r="B34" s="493" t="s">
        <v>398</v>
      </c>
      <c r="C34" s="494"/>
      <c r="D34" s="494"/>
      <c r="E34" s="494"/>
      <c r="F34" s="494"/>
      <c r="G34" s="494"/>
      <c r="H34" s="495"/>
      <c r="I34" s="496"/>
      <c r="J34" s="497"/>
      <c r="K34" s="498">
        <v>10000</v>
      </c>
      <c r="L34" s="499"/>
      <c r="M34" s="499"/>
      <c r="N34" s="499"/>
      <c r="O34" s="499"/>
      <c r="P34" s="499"/>
      <c r="Q34" s="499"/>
      <c r="R34" s="500"/>
    </row>
    <row r="35" spans="1:18" ht="12.75">
      <c r="A35" s="332"/>
      <c r="B35" s="501" t="s">
        <v>57</v>
      </c>
      <c r="C35" s="502"/>
      <c r="D35" s="502"/>
      <c r="E35" s="502"/>
      <c r="F35" s="502"/>
      <c r="G35" s="502"/>
      <c r="H35" s="502"/>
      <c r="I35" s="502"/>
      <c r="J35" s="502"/>
      <c r="K35" s="503">
        <f>SUM(K34)</f>
        <v>10000</v>
      </c>
      <c r="L35" s="503"/>
      <c r="M35" s="503"/>
      <c r="N35" s="503"/>
      <c r="O35" s="503"/>
      <c r="P35" s="503"/>
      <c r="Q35" s="503"/>
      <c r="R35" s="504"/>
    </row>
    <row r="36" spans="1:18" ht="12.75">
      <c r="A36" s="212"/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</row>
    <row r="37" spans="1:18" ht="12.75">
      <c r="A37" s="212"/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</row>
    <row r="38" spans="2:21" ht="15" customHeight="1">
      <c r="B38" s="492" t="s">
        <v>484</v>
      </c>
      <c r="C38" s="492"/>
      <c r="D38" s="492"/>
      <c r="E38" s="492"/>
      <c r="F38" s="492"/>
      <c r="G38" s="492"/>
      <c r="H38" s="492"/>
      <c r="I38" s="492"/>
      <c r="J38" s="492"/>
      <c r="K38" s="492"/>
      <c r="L38" s="492"/>
      <c r="M38" s="492"/>
      <c r="N38" s="492"/>
      <c r="O38" s="492"/>
      <c r="P38" s="492"/>
      <c r="Q38" s="492"/>
      <c r="R38" s="492"/>
      <c r="S38" s="492"/>
      <c r="T38" s="215"/>
      <c r="U38" s="274"/>
    </row>
    <row r="39" spans="1:18" ht="12.75">
      <c r="A39" s="343"/>
      <c r="B39" s="343"/>
      <c r="C39" s="343"/>
      <c r="D39" s="343"/>
      <c r="E39" s="343"/>
      <c r="F39" s="343"/>
      <c r="G39" s="343"/>
      <c r="H39" s="343"/>
      <c r="I39" s="343"/>
      <c r="J39" s="343"/>
      <c r="K39" s="343"/>
      <c r="L39" s="343"/>
      <c r="M39" s="343"/>
      <c r="N39" s="343"/>
      <c r="O39" s="343"/>
      <c r="P39" s="343"/>
      <c r="Q39" s="343"/>
      <c r="R39" s="343"/>
    </row>
    <row r="40" spans="1:18" ht="12.75">
      <c r="A40" s="332" t="s">
        <v>25</v>
      </c>
      <c r="B40" s="569" t="s">
        <v>26</v>
      </c>
      <c r="C40" s="569"/>
      <c r="D40" s="569"/>
      <c r="E40" s="569"/>
      <c r="F40" s="569"/>
      <c r="G40" s="569"/>
      <c r="H40" s="569"/>
      <c r="I40" s="569" t="s">
        <v>28</v>
      </c>
      <c r="J40" s="569"/>
      <c r="K40" s="505" t="s">
        <v>115</v>
      </c>
      <c r="L40" s="506"/>
      <c r="M40" s="506"/>
      <c r="N40" s="506"/>
      <c r="O40" s="506"/>
      <c r="P40" s="506"/>
      <c r="Q40" s="506"/>
      <c r="R40" s="507"/>
    </row>
    <row r="41" spans="1:18" ht="17.25" customHeight="1">
      <c r="A41" s="332">
        <v>1</v>
      </c>
      <c r="B41" s="569">
        <v>2</v>
      </c>
      <c r="C41" s="569"/>
      <c r="D41" s="569"/>
      <c r="E41" s="569"/>
      <c r="F41" s="569"/>
      <c r="G41" s="569"/>
      <c r="H41" s="569"/>
      <c r="I41" s="569">
        <v>3</v>
      </c>
      <c r="J41" s="569"/>
      <c r="K41" s="505">
        <v>4</v>
      </c>
      <c r="L41" s="506"/>
      <c r="M41" s="506"/>
      <c r="N41" s="506"/>
      <c r="O41" s="506"/>
      <c r="P41" s="506"/>
      <c r="Q41" s="506"/>
      <c r="R41" s="507"/>
    </row>
    <row r="42" spans="1:18" ht="36.75" customHeight="1">
      <c r="A42" s="332">
        <v>1</v>
      </c>
      <c r="B42" s="493" t="s">
        <v>397</v>
      </c>
      <c r="C42" s="494"/>
      <c r="D42" s="494"/>
      <c r="E42" s="494"/>
      <c r="F42" s="494"/>
      <c r="G42" s="494"/>
      <c r="H42" s="495"/>
      <c r="I42" s="572"/>
      <c r="J42" s="572"/>
      <c r="K42" s="508">
        <v>645</v>
      </c>
      <c r="L42" s="573"/>
      <c r="M42" s="573"/>
      <c r="N42" s="573"/>
      <c r="O42" s="573"/>
      <c r="P42" s="573"/>
      <c r="Q42" s="573"/>
      <c r="R42" s="509"/>
    </row>
    <row r="43" spans="1:18" ht="36.75" customHeight="1">
      <c r="A43" s="332">
        <v>1</v>
      </c>
      <c r="B43" s="493" t="s">
        <v>399</v>
      </c>
      <c r="C43" s="494"/>
      <c r="D43" s="494"/>
      <c r="E43" s="494"/>
      <c r="F43" s="494"/>
      <c r="G43" s="494"/>
      <c r="H43" s="495"/>
      <c r="I43" s="572"/>
      <c r="J43" s="572"/>
      <c r="K43" s="508">
        <v>414.5</v>
      </c>
      <c r="L43" s="573"/>
      <c r="M43" s="573"/>
      <c r="N43" s="573"/>
      <c r="O43" s="573"/>
      <c r="P43" s="573"/>
      <c r="Q43" s="573"/>
      <c r="R43" s="509"/>
    </row>
    <row r="44" spans="1:18" ht="35.25" customHeight="1">
      <c r="A44" s="332">
        <v>1</v>
      </c>
      <c r="B44" s="493" t="s">
        <v>398</v>
      </c>
      <c r="C44" s="494"/>
      <c r="D44" s="494"/>
      <c r="E44" s="494"/>
      <c r="F44" s="494"/>
      <c r="G44" s="494"/>
      <c r="H44" s="495"/>
      <c r="I44" s="572"/>
      <c r="J44" s="572"/>
      <c r="K44" s="508">
        <v>645</v>
      </c>
      <c r="L44" s="573"/>
      <c r="M44" s="573"/>
      <c r="N44" s="573"/>
      <c r="O44" s="573"/>
      <c r="P44" s="573"/>
      <c r="Q44" s="573"/>
      <c r="R44" s="509"/>
    </row>
    <row r="45" spans="1:18" ht="37.5" customHeight="1">
      <c r="A45" s="332">
        <v>1</v>
      </c>
      <c r="B45" s="493" t="s">
        <v>400</v>
      </c>
      <c r="C45" s="494"/>
      <c r="D45" s="494"/>
      <c r="E45" s="494"/>
      <c r="F45" s="494"/>
      <c r="G45" s="494"/>
      <c r="H45" s="495"/>
      <c r="I45" s="572"/>
      <c r="J45" s="572"/>
      <c r="K45" s="508">
        <v>414.5</v>
      </c>
      <c r="L45" s="573"/>
      <c r="M45" s="573"/>
      <c r="N45" s="573"/>
      <c r="O45" s="573"/>
      <c r="P45" s="573"/>
      <c r="Q45" s="573"/>
      <c r="R45" s="509"/>
    </row>
    <row r="46" spans="1:18" ht="12.75">
      <c r="A46" s="332"/>
      <c r="B46" s="501" t="s">
        <v>57</v>
      </c>
      <c r="C46" s="502"/>
      <c r="D46" s="502"/>
      <c r="E46" s="502"/>
      <c r="F46" s="502"/>
      <c r="G46" s="502"/>
      <c r="H46" s="502"/>
      <c r="I46" s="502"/>
      <c r="J46" s="502"/>
      <c r="K46" s="574">
        <f>SUM(K42:K45)</f>
        <v>2119</v>
      </c>
      <c r="L46" s="574"/>
      <c r="M46" s="574"/>
      <c r="N46" s="574"/>
      <c r="O46" s="574"/>
      <c r="P46" s="574"/>
      <c r="Q46" s="574"/>
      <c r="R46" s="575"/>
    </row>
    <row r="47" spans="1:18" ht="12.75">
      <c r="A47" s="212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</row>
    <row r="48" spans="1:18" ht="12.75">
      <c r="A48" s="212"/>
      <c r="B48" s="212"/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</row>
    <row r="49" spans="1:18" ht="12.75">
      <c r="A49" s="212"/>
      <c r="B49" s="212"/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</row>
    <row r="50" spans="1:18" ht="12.75">
      <c r="A50" s="264" t="s">
        <v>197</v>
      </c>
      <c r="B50" s="345"/>
      <c r="C50" s="345"/>
      <c r="D50" s="212"/>
      <c r="E50" s="212"/>
      <c r="F50" s="212"/>
      <c r="G50" s="346"/>
      <c r="H50" s="571">
        <f>K20+K35+K46</f>
        <v>32471</v>
      </c>
      <c r="I50" s="571"/>
      <c r="J50" s="571"/>
      <c r="K50" s="346"/>
      <c r="L50" s="346"/>
      <c r="M50" s="212"/>
      <c r="N50" s="212"/>
      <c r="O50" s="212"/>
      <c r="P50" s="212"/>
      <c r="Q50" s="212"/>
      <c r="R50" s="212"/>
    </row>
    <row r="51" spans="1:18" ht="12.75">
      <c r="A51" s="347"/>
      <c r="B51" s="346"/>
      <c r="C51" s="346"/>
      <c r="D51" s="346"/>
      <c r="E51" s="346"/>
      <c r="F51" s="346"/>
      <c r="G51" s="346"/>
      <c r="H51" s="348"/>
      <c r="I51" s="348"/>
      <c r="J51" s="346"/>
      <c r="K51" s="346"/>
      <c r="L51" s="346"/>
      <c r="M51" s="212"/>
      <c r="N51" s="212"/>
      <c r="O51" s="212"/>
      <c r="P51" s="212"/>
      <c r="Q51" s="212"/>
      <c r="R51" s="212"/>
    </row>
    <row r="52" spans="1:18" ht="12.75">
      <c r="A52" s="347"/>
      <c r="B52" s="349"/>
      <c r="C52" s="349"/>
      <c r="D52" s="349"/>
      <c r="E52" s="349"/>
      <c r="F52" s="349"/>
      <c r="G52" s="349"/>
      <c r="H52" s="348"/>
      <c r="I52" s="348"/>
      <c r="J52" s="346"/>
      <c r="K52" s="346"/>
      <c r="L52" s="346"/>
      <c r="M52" s="212"/>
      <c r="N52" s="212"/>
      <c r="O52" s="212"/>
      <c r="P52" s="212"/>
      <c r="Q52" s="212"/>
      <c r="R52" s="212"/>
    </row>
    <row r="53" spans="1:18" ht="12.75">
      <c r="A53" s="350" t="s">
        <v>93</v>
      </c>
      <c r="B53" s="350"/>
      <c r="C53" s="350"/>
      <c r="D53" s="350"/>
      <c r="E53" s="350"/>
      <c r="F53" s="350"/>
      <c r="G53" s="350"/>
      <c r="H53" s="350"/>
      <c r="I53" s="350"/>
      <c r="J53" s="350"/>
      <c r="K53" s="350" t="s">
        <v>60</v>
      </c>
      <c r="L53" s="350"/>
      <c r="M53" s="212"/>
      <c r="N53" s="212"/>
      <c r="O53" s="212"/>
      <c r="P53" s="212"/>
      <c r="Q53" s="212"/>
      <c r="R53" s="212"/>
    </row>
    <row r="54" spans="1:18" ht="12.75">
      <c r="A54" s="212"/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</row>
    <row r="55" spans="1:18" ht="12.75">
      <c r="A55" s="350" t="s">
        <v>94</v>
      </c>
      <c r="B55" s="212"/>
      <c r="C55" s="212"/>
      <c r="D55" s="212"/>
      <c r="E55" s="212"/>
      <c r="F55" s="212"/>
      <c r="G55" s="212"/>
      <c r="H55" s="350"/>
      <c r="I55" s="350"/>
      <c r="J55" s="350"/>
      <c r="K55" s="212" t="s">
        <v>316</v>
      </c>
      <c r="L55" s="350"/>
      <c r="M55" s="212"/>
      <c r="N55" s="212"/>
      <c r="O55" s="212"/>
      <c r="P55" s="212"/>
      <c r="Q55" s="212"/>
      <c r="R55" s="212"/>
    </row>
    <row r="56" spans="1:18" ht="12.75">
      <c r="A56" s="215" t="s">
        <v>61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</row>
    <row r="57" spans="1:18" ht="12.75">
      <c r="A57" s="212"/>
      <c r="B57" s="212"/>
      <c r="C57" s="212"/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212"/>
      <c r="Q57" s="212"/>
      <c r="R57" s="212"/>
    </row>
  </sheetData>
  <sheetProtection/>
  <mergeCells count="61">
    <mergeCell ref="B38:S38"/>
    <mergeCell ref="I33:J33"/>
    <mergeCell ref="K33:R33"/>
    <mergeCell ref="B17:H17"/>
    <mergeCell ref="I17:J17"/>
    <mergeCell ref="K17:R17"/>
    <mergeCell ref="B18:H18"/>
    <mergeCell ref="I18:J18"/>
    <mergeCell ref="K18:R18"/>
    <mergeCell ref="B20:J20"/>
    <mergeCell ref="K20:R20"/>
    <mergeCell ref="B40:H40"/>
    <mergeCell ref="I40:J40"/>
    <mergeCell ref="K40:R40"/>
    <mergeCell ref="B19:H19"/>
    <mergeCell ref="I19:J19"/>
    <mergeCell ref="K19:R19"/>
    <mergeCell ref="B34:H34"/>
    <mergeCell ref="I34:J34"/>
    <mergeCell ref="K34:R34"/>
    <mergeCell ref="K42:R42"/>
    <mergeCell ref="B41:H41"/>
    <mergeCell ref="B42:H42"/>
    <mergeCell ref="B43:H43"/>
    <mergeCell ref="I43:J43"/>
    <mergeCell ref="K43:R43"/>
    <mergeCell ref="H50:J50"/>
    <mergeCell ref="A30:R30"/>
    <mergeCell ref="B32:H32"/>
    <mergeCell ref="I32:J32"/>
    <mergeCell ref="K32:R32"/>
    <mergeCell ref="B33:H33"/>
    <mergeCell ref="B44:H44"/>
    <mergeCell ref="I44:J44"/>
    <mergeCell ref="K44:R44"/>
    <mergeCell ref="B45:H45"/>
    <mergeCell ref="H22:J22"/>
    <mergeCell ref="B46:J46"/>
    <mergeCell ref="K46:R46"/>
    <mergeCell ref="B35:J35"/>
    <mergeCell ref="K35:R35"/>
    <mergeCell ref="I45:J45"/>
    <mergeCell ref="K45:R45"/>
    <mergeCell ref="I41:J41"/>
    <mergeCell ref="K41:R41"/>
    <mergeCell ref="I42:J42"/>
    <mergeCell ref="B15:H15"/>
    <mergeCell ref="I15:J15"/>
    <mergeCell ref="K15:R15"/>
    <mergeCell ref="B16:H16"/>
    <mergeCell ref="I16:J16"/>
    <mergeCell ref="K16:R16"/>
    <mergeCell ref="A2:F3"/>
    <mergeCell ref="L2:R3"/>
    <mergeCell ref="A12:R12"/>
    <mergeCell ref="B14:H14"/>
    <mergeCell ref="I14:J14"/>
    <mergeCell ref="K14:R14"/>
    <mergeCell ref="E6:L6"/>
    <mergeCell ref="A7:Q7"/>
    <mergeCell ref="E8:L8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26"/>
  <sheetViews>
    <sheetView view="pageBreakPreview" zoomScale="60" zoomScalePageLayoutView="0" workbookViewId="0" topLeftCell="A1">
      <selection activeCell="A1" sqref="A1:R25"/>
    </sheetView>
  </sheetViews>
  <sheetFormatPr defaultColWidth="9.00390625" defaultRowHeight="12.75"/>
  <cols>
    <col min="1" max="1" width="5.00390625" style="0" customWidth="1"/>
    <col min="2" max="2" width="5.25390625" style="0" customWidth="1"/>
    <col min="3" max="3" width="6.00390625" style="0" customWidth="1"/>
    <col min="4" max="4" width="5.125" style="0" customWidth="1"/>
    <col min="6" max="6" width="4.375" style="0" customWidth="1"/>
    <col min="7" max="7" width="1.25" style="0" customWidth="1"/>
    <col min="8" max="8" width="7.00390625" style="0" customWidth="1"/>
    <col min="9" max="9" width="6.75390625" style="0" customWidth="1"/>
    <col min="10" max="10" width="6.375" style="0" customWidth="1"/>
    <col min="11" max="11" width="6.125" style="0" customWidth="1"/>
    <col min="12" max="12" width="4.875" style="0" customWidth="1"/>
    <col min="14" max="14" width="4.25390625" style="0" customWidth="1"/>
    <col min="15" max="15" width="4.00390625" style="0" customWidth="1"/>
    <col min="16" max="16" width="4.375" style="0" customWidth="1"/>
    <col min="17" max="17" width="5.00390625" style="0" customWidth="1"/>
  </cols>
  <sheetData>
    <row r="1" spans="1:18" ht="12.75">
      <c r="A1" s="315"/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315" t="s">
        <v>111</v>
      </c>
      <c r="M1" s="315"/>
      <c r="N1" s="315"/>
      <c r="O1" s="315"/>
      <c r="P1" s="315"/>
      <c r="Q1" s="316"/>
      <c r="R1" s="316"/>
    </row>
    <row r="2" spans="1:18" ht="12.75" customHeight="1">
      <c r="A2" s="549"/>
      <c r="B2" s="549"/>
      <c r="C2" s="549"/>
      <c r="D2" s="549"/>
      <c r="E2" s="549"/>
      <c r="F2" s="549"/>
      <c r="G2" s="212"/>
      <c r="H2" s="212"/>
      <c r="I2" s="212"/>
      <c r="J2" s="212"/>
      <c r="K2" s="212"/>
      <c r="L2" s="549" t="s">
        <v>174</v>
      </c>
      <c r="M2" s="549"/>
      <c r="N2" s="549"/>
      <c r="O2" s="549"/>
      <c r="P2" s="549"/>
      <c r="Q2" s="549"/>
      <c r="R2" s="549"/>
    </row>
    <row r="3" spans="1:18" ht="12.75">
      <c r="A3" s="549"/>
      <c r="B3" s="549"/>
      <c r="C3" s="549"/>
      <c r="D3" s="549"/>
      <c r="E3" s="549"/>
      <c r="F3" s="549"/>
      <c r="G3" s="212"/>
      <c r="H3" s="212"/>
      <c r="I3" s="212"/>
      <c r="J3" s="212"/>
      <c r="K3" s="212"/>
      <c r="L3" s="549"/>
      <c r="M3" s="549"/>
      <c r="N3" s="549"/>
      <c r="O3" s="549"/>
      <c r="P3" s="549"/>
      <c r="Q3" s="549"/>
      <c r="R3" s="549"/>
    </row>
    <row r="4" spans="1:18" ht="12.75">
      <c r="A4" s="315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315" t="s">
        <v>175</v>
      </c>
      <c r="M4" s="315"/>
      <c r="N4" s="315"/>
      <c r="O4" s="315"/>
      <c r="P4" s="315"/>
      <c r="Q4" s="316"/>
      <c r="R4" s="316"/>
    </row>
    <row r="5" spans="1:18" ht="12.75">
      <c r="A5" s="315"/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315" t="s">
        <v>66</v>
      </c>
      <c r="M5" s="315"/>
      <c r="N5" s="315"/>
      <c r="O5" s="315"/>
      <c r="P5" s="315"/>
      <c r="Q5" s="212"/>
      <c r="R5" s="212"/>
    </row>
    <row r="6" spans="1:18" ht="12.75">
      <c r="A6" s="374"/>
      <c r="B6" s="212"/>
      <c r="C6" s="212"/>
      <c r="D6" s="212"/>
      <c r="E6" s="550" t="s">
        <v>24</v>
      </c>
      <c r="F6" s="550"/>
      <c r="G6" s="550"/>
      <c r="H6" s="550"/>
      <c r="I6" s="550"/>
      <c r="J6" s="550"/>
      <c r="K6" s="550"/>
      <c r="L6" s="550"/>
      <c r="M6" s="212"/>
      <c r="N6" s="212"/>
      <c r="O6" s="212"/>
      <c r="P6" s="212"/>
      <c r="Q6" s="212"/>
      <c r="R6" s="212"/>
    </row>
    <row r="7" spans="1:18" ht="12.75">
      <c r="A7" s="550" t="s">
        <v>363</v>
      </c>
      <c r="B7" s="550"/>
      <c r="C7" s="550"/>
      <c r="D7" s="550"/>
      <c r="E7" s="550"/>
      <c r="F7" s="550"/>
      <c r="G7" s="550"/>
      <c r="H7" s="550"/>
      <c r="I7" s="550"/>
      <c r="J7" s="550"/>
      <c r="K7" s="550"/>
      <c r="L7" s="550"/>
      <c r="M7" s="550"/>
      <c r="N7" s="550"/>
      <c r="O7" s="550"/>
      <c r="P7" s="550"/>
      <c r="Q7" s="550"/>
      <c r="R7" s="212"/>
    </row>
    <row r="8" spans="1:18" ht="12.75">
      <c r="A8" s="374"/>
      <c r="B8" s="212"/>
      <c r="C8" s="212"/>
      <c r="D8" s="212"/>
      <c r="E8" s="551" t="s">
        <v>176</v>
      </c>
      <c r="F8" s="551"/>
      <c r="G8" s="551"/>
      <c r="H8" s="551"/>
      <c r="I8" s="551"/>
      <c r="J8" s="551"/>
      <c r="K8" s="551"/>
      <c r="L8" s="551"/>
      <c r="M8" s="212"/>
      <c r="N8" s="212"/>
      <c r="O8" s="212"/>
      <c r="P8" s="212"/>
      <c r="Q8" s="212"/>
      <c r="R8" s="212"/>
    </row>
    <row r="9" spans="1:18" ht="12.75">
      <c r="A9" s="374"/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</row>
    <row r="10" spans="1:18" ht="12.75">
      <c r="A10" s="212"/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</row>
    <row r="11" spans="1:18" ht="12.75">
      <c r="A11" s="492" t="s">
        <v>69</v>
      </c>
      <c r="B11" s="492"/>
      <c r="C11" s="492"/>
      <c r="D11" s="492"/>
      <c r="E11" s="492"/>
      <c r="F11" s="492"/>
      <c r="G11" s="492"/>
      <c r="H11" s="492"/>
      <c r="I11" s="492"/>
      <c r="J11" s="492"/>
      <c r="K11" s="492"/>
      <c r="L11" s="492"/>
      <c r="M11" s="492"/>
      <c r="N11" s="492"/>
      <c r="O11" s="492"/>
      <c r="P11" s="492"/>
      <c r="Q11" s="492"/>
      <c r="R11" s="492"/>
    </row>
    <row r="12" spans="1:18" ht="12.75">
      <c r="A12" s="214"/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</row>
    <row r="13" spans="1:18" ht="25.5" customHeight="1">
      <c r="A13" s="375" t="s">
        <v>25</v>
      </c>
      <c r="B13" s="505" t="s">
        <v>26</v>
      </c>
      <c r="C13" s="506"/>
      <c r="D13" s="506"/>
      <c r="E13" s="506"/>
      <c r="F13" s="506"/>
      <c r="G13" s="506"/>
      <c r="H13" s="506"/>
      <c r="I13" s="569" t="s">
        <v>28</v>
      </c>
      <c r="J13" s="569"/>
      <c r="K13" s="505" t="s">
        <v>115</v>
      </c>
      <c r="L13" s="506"/>
      <c r="M13" s="506"/>
      <c r="N13" s="506"/>
      <c r="O13" s="506"/>
      <c r="P13" s="506"/>
      <c r="Q13" s="506"/>
      <c r="R13" s="507"/>
    </row>
    <row r="14" spans="1:18" ht="12.75">
      <c r="A14" s="375">
        <v>1</v>
      </c>
      <c r="B14" s="505">
        <v>2</v>
      </c>
      <c r="C14" s="506"/>
      <c r="D14" s="506"/>
      <c r="E14" s="506"/>
      <c r="F14" s="506"/>
      <c r="G14" s="506"/>
      <c r="H14" s="506"/>
      <c r="I14" s="569">
        <v>3</v>
      </c>
      <c r="J14" s="569"/>
      <c r="K14" s="505">
        <v>4</v>
      </c>
      <c r="L14" s="506"/>
      <c r="M14" s="506"/>
      <c r="N14" s="506"/>
      <c r="O14" s="506"/>
      <c r="P14" s="506"/>
      <c r="Q14" s="506"/>
      <c r="R14" s="507"/>
    </row>
    <row r="15" spans="1:18" ht="13.5" customHeight="1">
      <c r="A15" s="371">
        <v>1</v>
      </c>
      <c r="B15" s="505" t="s">
        <v>117</v>
      </c>
      <c r="C15" s="506"/>
      <c r="D15" s="506"/>
      <c r="E15" s="506"/>
      <c r="F15" s="506"/>
      <c r="G15" s="506"/>
      <c r="H15" s="506"/>
      <c r="I15" s="579"/>
      <c r="J15" s="579"/>
      <c r="K15" s="580">
        <v>7740</v>
      </c>
      <c r="L15" s="581"/>
      <c r="M15" s="581"/>
      <c r="N15" s="581"/>
      <c r="O15" s="581"/>
      <c r="P15" s="581"/>
      <c r="Q15" s="581"/>
      <c r="R15" s="582"/>
    </row>
    <row r="16" spans="1:18" ht="13.5" customHeight="1">
      <c r="A16" s="371">
        <v>1</v>
      </c>
      <c r="B16" s="505" t="s">
        <v>117</v>
      </c>
      <c r="C16" s="506"/>
      <c r="D16" s="506"/>
      <c r="E16" s="506"/>
      <c r="F16" s="506"/>
      <c r="G16" s="506"/>
      <c r="H16" s="506"/>
      <c r="I16" s="579"/>
      <c r="J16" s="579"/>
      <c r="K16" s="580">
        <f>14000-K15</f>
        <v>6260</v>
      </c>
      <c r="L16" s="581"/>
      <c r="M16" s="581"/>
      <c r="N16" s="581"/>
      <c r="O16" s="581"/>
      <c r="P16" s="581"/>
      <c r="Q16" s="581"/>
      <c r="R16" s="582"/>
    </row>
    <row r="17" spans="1:18" ht="12.75">
      <c r="A17" s="372"/>
      <c r="B17" s="617" t="s">
        <v>57</v>
      </c>
      <c r="C17" s="617"/>
      <c r="D17" s="617"/>
      <c r="E17" s="617"/>
      <c r="F17" s="617"/>
      <c r="G17" s="617"/>
      <c r="H17" s="617"/>
      <c r="I17" s="617"/>
      <c r="J17" s="617"/>
      <c r="K17" s="546">
        <f>K16+K15</f>
        <v>14000</v>
      </c>
      <c r="L17" s="546"/>
      <c r="M17" s="546"/>
      <c r="N17" s="546"/>
      <c r="O17" s="546"/>
      <c r="P17" s="546"/>
      <c r="Q17" s="546"/>
      <c r="R17" s="547"/>
    </row>
    <row r="18" spans="1:18" ht="12.75">
      <c r="A18" s="376"/>
      <c r="B18" s="322"/>
      <c r="C18" s="322"/>
      <c r="D18" s="322"/>
      <c r="E18" s="322"/>
      <c r="F18" s="322"/>
      <c r="G18" s="322"/>
      <c r="H18" s="322"/>
      <c r="I18" s="322"/>
      <c r="J18" s="322"/>
      <c r="K18" s="322"/>
      <c r="L18" s="322"/>
      <c r="M18" s="322"/>
      <c r="N18" s="322"/>
      <c r="O18" s="322"/>
      <c r="P18" s="319"/>
      <c r="Q18" s="319"/>
      <c r="R18" s="319"/>
    </row>
    <row r="19" spans="1:18" ht="12.75">
      <c r="A19" s="264" t="s">
        <v>197</v>
      </c>
      <c r="B19" s="345"/>
      <c r="C19" s="345"/>
      <c r="D19" s="212"/>
      <c r="E19" s="212"/>
      <c r="F19" s="212"/>
      <c r="G19" s="346"/>
      <c r="H19" s="571">
        <f>K17</f>
        <v>14000</v>
      </c>
      <c r="I19" s="571"/>
      <c r="J19" s="571"/>
      <c r="K19" s="346"/>
      <c r="L19" s="346"/>
      <c r="M19" s="346"/>
      <c r="N19" s="346"/>
      <c r="O19" s="346"/>
      <c r="P19" s="345"/>
      <c r="Q19" s="345"/>
      <c r="R19" s="345"/>
    </row>
    <row r="20" spans="1:18" ht="12.75">
      <c r="A20" s="347"/>
      <c r="B20" s="346"/>
      <c r="C20" s="346"/>
      <c r="D20" s="346"/>
      <c r="E20" s="346"/>
      <c r="F20" s="346"/>
      <c r="G20" s="346"/>
      <c r="H20" s="348"/>
      <c r="I20" s="348"/>
      <c r="J20" s="346"/>
      <c r="K20" s="346"/>
      <c r="L20" s="346"/>
      <c r="M20" s="346"/>
      <c r="N20" s="346"/>
      <c r="O20" s="346"/>
      <c r="P20" s="345"/>
      <c r="Q20" s="345"/>
      <c r="R20" s="345"/>
    </row>
    <row r="21" spans="1:18" ht="12.75">
      <c r="A21" s="347"/>
      <c r="B21" s="349"/>
      <c r="C21" s="349"/>
      <c r="D21" s="349"/>
      <c r="E21" s="349"/>
      <c r="F21" s="349"/>
      <c r="G21" s="349"/>
      <c r="H21" s="348"/>
      <c r="I21" s="348"/>
      <c r="J21" s="346"/>
      <c r="K21" s="346"/>
      <c r="L21" s="346"/>
      <c r="M21" s="346"/>
      <c r="N21" s="346"/>
      <c r="O21" s="346"/>
      <c r="P21" s="345"/>
      <c r="Q21" s="345"/>
      <c r="R21" s="345"/>
    </row>
    <row r="22" spans="1:18" ht="15">
      <c r="A22" s="350" t="s">
        <v>93</v>
      </c>
      <c r="B22" s="350"/>
      <c r="C22" s="350"/>
      <c r="D22" s="350"/>
      <c r="E22" s="350"/>
      <c r="F22" s="350"/>
      <c r="G22" s="350"/>
      <c r="H22" s="350"/>
      <c r="I22" s="350"/>
      <c r="J22" s="350"/>
      <c r="K22" s="350" t="s">
        <v>60</v>
      </c>
      <c r="L22" s="350"/>
      <c r="M22" s="350"/>
      <c r="N22" s="377"/>
      <c r="O22" s="378"/>
      <c r="P22" s="378"/>
      <c r="Q22" s="345"/>
      <c r="R22" s="345"/>
    </row>
    <row r="23" spans="1:18" ht="12.75">
      <c r="A23" s="212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345"/>
      <c r="O23" s="345"/>
      <c r="P23" s="345"/>
      <c r="Q23" s="345"/>
      <c r="R23" s="345"/>
    </row>
    <row r="24" spans="1:18" ht="12.75">
      <c r="A24" s="350" t="s">
        <v>94</v>
      </c>
      <c r="B24" s="212"/>
      <c r="C24" s="212"/>
      <c r="D24" s="212"/>
      <c r="E24" s="212"/>
      <c r="F24" s="212"/>
      <c r="G24" s="212"/>
      <c r="H24" s="350"/>
      <c r="I24" s="350"/>
      <c r="J24" s="350"/>
      <c r="K24" s="212" t="s">
        <v>316</v>
      </c>
      <c r="L24" s="350"/>
      <c r="M24" s="350"/>
      <c r="N24" s="212"/>
      <c r="O24" s="212"/>
      <c r="P24" s="212"/>
      <c r="Q24" s="212"/>
      <c r="R24" s="212"/>
    </row>
    <row r="25" spans="1:18" ht="12.75">
      <c r="A25" s="215" t="s">
        <v>61</v>
      </c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350"/>
      <c r="O25" s="350"/>
      <c r="P25" s="350"/>
      <c r="Q25" s="350"/>
      <c r="R25" s="212"/>
    </row>
    <row r="26" spans="1:18" ht="15">
      <c r="A26" s="20"/>
      <c r="B26" s="24"/>
      <c r="C26" s="24"/>
      <c r="D26" s="24"/>
      <c r="E26" s="24"/>
      <c r="F26" s="24"/>
      <c r="G26" s="24"/>
      <c r="H26" s="22"/>
      <c r="I26" s="22"/>
      <c r="J26" s="21"/>
      <c r="K26" s="21"/>
      <c r="L26" s="27"/>
      <c r="M26" s="27"/>
      <c r="N26" s="8"/>
      <c r="O26" s="8"/>
      <c r="P26" s="8"/>
      <c r="Q26" s="8"/>
      <c r="R26" s="8"/>
    </row>
  </sheetData>
  <sheetProtection/>
  <mergeCells count="21">
    <mergeCell ref="H19:J19"/>
    <mergeCell ref="E6:L6"/>
    <mergeCell ref="A7:Q7"/>
    <mergeCell ref="E8:L8"/>
    <mergeCell ref="B17:J17"/>
    <mergeCell ref="K17:R17"/>
    <mergeCell ref="B16:H16"/>
    <mergeCell ref="I16:J16"/>
    <mergeCell ref="A2:F3"/>
    <mergeCell ref="L2:R3"/>
    <mergeCell ref="A11:R11"/>
    <mergeCell ref="I13:J13"/>
    <mergeCell ref="K13:R13"/>
    <mergeCell ref="B13:H13"/>
    <mergeCell ref="B15:H15"/>
    <mergeCell ref="K16:R16"/>
    <mergeCell ref="K15:R15"/>
    <mergeCell ref="I15:J15"/>
    <mergeCell ref="B14:H14"/>
    <mergeCell ref="K14:R14"/>
    <mergeCell ref="I14:J14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6">
      <selection activeCell="C37" sqref="C37"/>
    </sheetView>
  </sheetViews>
  <sheetFormatPr defaultColWidth="9.00390625" defaultRowHeight="12.75"/>
  <cols>
    <col min="1" max="1" width="31.625" style="0" customWidth="1"/>
    <col min="5" max="5" width="15.875" style="0" customWidth="1"/>
    <col min="8" max="8" width="12.00390625" style="0" customWidth="1"/>
    <col min="9" max="9" width="11.125" style="0" customWidth="1"/>
    <col min="10" max="10" width="11.00390625" style="0" customWidth="1"/>
  </cols>
  <sheetData>
    <row r="1" spans="1:10" ht="12.75">
      <c r="A1" s="50" t="s">
        <v>102</v>
      </c>
      <c r="B1" s="50"/>
      <c r="C1" s="50"/>
      <c r="D1" s="50"/>
      <c r="E1" s="50"/>
      <c r="F1" s="50" t="s">
        <v>111</v>
      </c>
      <c r="G1" s="50"/>
      <c r="H1" s="50"/>
      <c r="I1" s="122"/>
      <c r="J1" s="131"/>
    </row>
    <row r="2" spans="1:10" ht="12.75">
      <c r="A2" s="646" t="s">
        <v>243</v>
      </c>
      <c r="B2" s="50"/>
      <c r="C2" s="50"/>
      <c r="D2" s="50"/>
      <c r="E2" s="50"/>
      <c r="F2" s="480" t="s">
        <v>132</v>
      </c>
      <c r="G2" s="480"/>
      <c r="H2" s="480"/>
      <c r="I2" s="480"/>
      <c r="J2" s="480"/>
    </row>
    <row r="3" spans="1:10" ht="12.75">
      <c r="A3" s="646"/>
      <c r="B3" s="50"/>
      <c r="C3" s="50"/>
      <c r="D3" s="50"/>
      <c r="E3" s="50"/>
      <c r="F3" s="480"/>
      <c r="G3" s="480"/>
      <c r="H3" s="480"/>
      <c r="I3" s="480"/>
      <c r="J3" s="480"/>
    </row>
    <row r="4" spans="1:10" ht="12.75">
      <c r="A4" s="50" t="s">
        <v>244</v>
      </c>
      <c r="B4" s="50"/>
      <c r="C4" s="50"/>
      <c r="D4" s="50"/>
      <c r="E4" s="50"/>
      <c r="F4" s="50" t="s">
        <v>133</v>
      </c>
      <c r="G4" s="50"/>
      <c r="H4" s="50"/>
      <c r="I4" s="122"/>
      <c r="J4" s="131"/>
    </row>
    <row r="5" spans="1:10" ht="12.75">
      <c r="A5" s="50" t="s">
        <v>103</v>
      </c>
      <c r="B5" s="50"/>
      <c r="C5" s="50"/>
      <c r="D5" s="50"/>
      <c r="E5" s="50"/>
      <c r="F5" s="50" t="s">
        <v>66</v>
      </c>
      <c r="G5" s="50"/>
      <c r="H5" s="50"/>
      <c r="I5" s="122"/>
      <c r="J5" s="131"/>
    </row>
    <row r="6" spans="1:10" ht="12.75">
      <c r="A6" s="50"/>
      <c r="B6" s="50"/>
      <c r="C6" s="50"/>
      <c r="D6" s="50"/>
      <c r="E6" s="50"/>
      <c r="F6" s="50"/>
      <c r="G6" s="50"/>
      <c r="H6" s="50"/>
      <c r="I6" s="122"/>
      <c r="J6" s="131"/>
    </row>
    <row r="7" spans="1:10" ht="12.75">
      <c r="A7" s="50"/>
      <c r="B7" s="50"/>
      <c r="C7" s="50"/>
      <c r="D7" s="50"/>
      <c r="E7" s="50"/>
      <c r="F7" s="50"/>
      <c r="G7" s="50"/>
      <c r="H7" s="435" t="s">
        <v>3</v>
      </c>
      <c r="I7" s="488"/>
      <c r="J7" s="132">
        <v>501012</v>
      </c>
    </row>
    <row r="8" spans="1:10" ht="12.75">
      <c r="A8" s="61"/>
      <c r="B8" s="50"/>
      <c r="C8" s="50"/>
      <c r="D8" s="50"/>
      <c r="E8" s="50"/>
      <c r="F8" s="50"/>
      <c r="G8" s="50"/>
      <c r="H8" s="435" t="s">
        <v>4</v>
      </c>
      <c r="I8" s="488"/>
      <c r="J8" s="487"/>
    </row>
    <row r="9" spans="1:10" ht="12.75">
      <c r="A9" s="433" t="s">
        <v>297</v>
      </c>
      <c r="B9" s="433"/>
      <c r="C9" s="433"/>
      <c r="D9" s="433"/>
      <c r="E9" s="433"/>
      <c r="F9" s="433"/>
      <c r="G9" s="433"/>
      <c r="H9" s="435"/>
      <c r="I9" s="488"/>
      <c r="J9" s="487"/>
    </row>
    <row r="10" spans="1:10" ht="12.75">
      <c r="A10" s="479" t="s">
        <v>339</v>
      </c>
      <c r="B10" s="479"/>
      <c r="C10" s="479"/>
      <c r="D10" s="479"/>
      <c r="E10" s="479"/>
      <c r="F10" s="479"/>
      <c r="G10" s="479"/>
      <c r="H10" s="435" t="s">
        <v>5</v>
      </c>
      <c r="I10" s="488"/>
      <c r="J10" s="132"/>
    </row>
    <row r="11" spans="1:10" ht="12.75">
      <c r="A11" s="50" t="s">
        <v>73</v>
      </c>
      <c r="B11" s="480" t="s">
        <v>176</v>
      </c>
      <c r="C11" s="480"/>
      <c r="D11" s="480"/>
      <c r="E11" s="480"/>
      <c r="F11" s="480"/>
      <c r="G11" s="480"/>
      <c r="H11" s="449" t="s">
        <v>6</v>
      </c>
      <c r="I11" s="490"/>
      <c r="J11" s="487"/>
    </row>
    <row r="12" spans="1:10" ht="12.75">
      <c r="A12" s="50"/>
      <c r="B12" s="50"/>
      <c r="C12" s="50"/>
      <c r="D12" s="50"/>
      <c r="E12" s="50"/>
      <c r="F12" s="50"/>
      <c r="G12" s="50"/>
      <c r="H12" s="62"/>
      <c r="I12" s="142"/>
      <c r="J12" s="487"/>
    </row>
    <row r="13" spans="1:10" ht="12.75">
      <c r="A13" s="63" t="s">
        <v>11</v>
      </c>
      <c r="B13" s="478" t="s">
        <v>85</v>
      </c>
      <c r="C13" s="478"/>
      <c r="D13" s="478"/>
      <c r="E13" s="478"/>
      <c r="F13" s="478"/>
      <c r="G13" s="478"/>
      <c r="H13" s="449" t="s">
        <v>6</v>
      </c>
      <c r="I13" s="490"/>
      <c r="J13" s="487"/>
    </row>
    <row r="14" spans="1:10" ht="12.75">
      <c r="A14" s="50"/>
      <c r="B14" s="50"/>
      <c r="C14" s="50"/>
      <c r="D14" s="50"/>
      <c r="E14" s="50"/>
      <c r="F14" s="50"/>
      <c r="G14" s="50"/>
      <c r="H14" s="64"/>
      <c r="I14" s="56"/>
      <c r="J14" s="487"/>
    </row>
    <row r="15" spans="1:10" ht="12.75">
      <c r="A15" s="63" t="s">
        <v>0</v>
      </c>
      <c r="B15" s="478" t="s">
        <v>85</v>
      </c>
      <c r="C15" s="478"/>
      <c r="D15" s="478"/>
      <c r="E15" s="478"/>
      <c r="F15" s="478"/>
      <c r="G15" s="478"/>
      <c r="H15" s="435" t="s">
        <v>7</v>
      </c>
      <c r="I15" s="488"/>
      <c r="J15" s="132"/>
    </row>
    <row r="16" spans="1:10" ht="12.75">
      <c r="A16" s="50" t="s">
        <v>1</v>
      </c>
      <c r="B16" s="50"/>
      <c r="C16" s="50"/>
      <c r="D16" s="50"/>
      <c r="E16" s="50"/>
      <c r="F16" s="50"/>
      <c r="G16" s="50"/>
      <c r="H16" s="435" t="s">
        <v>8</v>
      </c>
      <c r="I16" s="488"/>
      <c r="J16" s="132"/>
    </row>
    <row r="17" spans="1:10" ht="12.75">
      <c r="A17" s="50" t="s">
        <v>2</v>
      </c>
      <c r="B17" s="485" t="s">
        <v>59</v>
      </c>
      <c r="C17" s="485"/>
      <c r="D17" s="485"/>
      <c r="E17" s="485"/>
      <c r="F17" s="485"/>
      <c r="G17" s="485"/>
      <c r="H17" s="435" t="s">
        <v>9</v>
      </c>
      <c r="I17" s="488"/>
      <c r="J17" s="487">
        <v>383</v>
      </c>
    </row>
    <row r="18" spans="1:10" ht="12.75">
      <c r="A18" s="50"/>
      <c r="B18" s="50"/>
      <c r="C18" s="50"/>
      <c r="D18" s="50"/>
      <c r="E18" s="50"/>
      <c r="F18" s="50"/>
      <c r="G18" s="50"/>
      <c r="H18" s="435"/>
      <c r="I18" s="488"/>
      <c r="J18" s="487"/>
    </row>
    <row r="19" spans="1:10" ht="12.75">
      <c r="A19" s="50"/>
      <c r="B19" s="50"/>
      <c r="C19" s="50"/>
      <c r="D19" s="50"/>
      <c r="E19" s="50"/>
      <c r="F19" s="50"/>
      <c r="G19" s="50"/>
      <c r="H19" s="435" t="s">
        <v>10</v>
      </c>
      <c r="I19" s="488"/>
      <c r="J19" s="133"/>
    </row>
    <row r="20" spans="1:10" ht="30.75" customHeight="1">
      <c r="A20" s="486" t="s">
        <v>12</v>
      </c>
      <c r="B20" s="486" t="s">
        <v>13</v>
      </c>
      <c r="C20" s="491" t="s">
        <v>14</v>
      </c>
      <c r="D20" s="491"/>
      <c r="E20" s="491"/>
      <c r="F20" s="491"/>
      <c r="G20" s="491"/>
      <c r="H20" s="491"/>
      <c r="I20" s="489" t="s">
        <v>341</v>
      </c>
      <c r="J20" s="489"/>
    </row>
    <row r="21" spans="1:10" ht="63.75" customHeight="1">
      <c r="A21" s="486"/>
      <c r="B21" s="486"/>
      <c r="C21" s="65" t="s">
        <v>15</v>
      </c>
      <c r="D21" s="65" t="s">
        <v>16</v>
      </c>
      <c r="E21" s="65" t="s">
        <v>17</v>
      </c>
      <c r="F21" s="65" t="s">
        <v>18</v>
      </c>
      <c r="G21" s="65" t="s">
        <v>19</v>
      </c>
      <c r="H21" s="65" t="s">
        <v>20</v>
      </c>
      <c r="I21" s="120" t="s">
        <v>22</v>
      </c>
      <c r="J21" s="112" t="s">
        <v>23</v>
      </c>
    </row>
    <row r="22" spans="1:10" ht="12.75">
      <c r="A22" s="4">
        <v>1</v>
      </c>
      <c r="B22" s="4">
        <v>2</v>
      </c>
      <c r="C22" s="4">
        <v>3</v>
      </c>
      <c r="D22" s="4">
        <v>4</v>
      </c>
      <c r="E22" s="4">
        <v>5</v>
      </c>
      <c r="F22" s="4">
        <v>6</v>
      </c>
      <c r="G22" s="4">
        <v>7</v>
      </c>
      <c r="H22" s="4">
        <v>8</v>
      </c>
      <c r="I22" s="202">
        <v>9</v>
      </c>
      <c r="J22" s="112">
        <v>10</v>
      </c>
    </row>
    <row r="23" spans="1:10" ht="18.75" customHeight="1">
      <c r="A23" s="220" t="s">
        <v>134</v>
      </c>
      <c r="B23" s="97" t="s">
        <v>49</v>
      </c>
      <c r="C23" s="97" t="s">
        <v>31</v>
      </c>
      <c r="D23" s="98"/>
      <c r="E23" s="98"/>
      <c r="F23" s="98"/>
      <c r="G23" s="98"/>
      <c r="H23" s="98"/>
      <c r="I23" s="127">
        <f>I24</f>
        <v>-80000</v>
      </c>
      <c r="J23" s="127"/>
    </row>
    <row r="24" spans="1:10" ht="18" customHeight="1">
      <c r="A24" s="220" t="s">
        <v>333</v>
      </c>
      <c r="B24" s="97" t="s">
        <v>53</v>
      </c>
      <c r="C24" s="97" t="s">
        <v>31</v>
      </c>
      <c r="D24" s="97" t="s">
        <v>53</v>
      </c>
      <c r="E24" s="234">
        <v>0</v>
      </c>
      <c r="F24" s="98"/>
      <c r="G24" s="98"/>
      <c r="H24" s="98"/>
      <c r="I24" s="232">
        <f>I31</f>
        <v>-80000</v>
      </c>
      <c r="J24" s="232"/>
    </row>
    <row r="25" spans="1:10" ht="54.75" customHeight="1">
      <c r="A25" s="228" t="s">
        <v>262</v>
      </c>
      <c r="B25" s="97" t="s">
        <v>269</v>
      </c>
      <c r="C25" s="78" t="s">
        <v>31</v>
      </c>
      <c r="D25" s="78" t="s">
        <v>53</v>
      </c>
      <c r="E25" s="78" t="s">
        <v>137</v>
      </c>
      <c r="F25" s="78"/>
      <c r="G25" s="79"/>
      <c r="H25" s="79"/>
      <c r="I25" s="121"/>
      <c r="J25" s="121"/>
    </row>
    <row r="26" spans="1:10" ht="42" customHeight="1">
      <c r="A26" s="230" t="s">
        <v>334</v>
      </c>
      <c r="B26" s="97" t="s">
        <v>270</v>
      </c>
      <c r="C26" s="78" t="s">
        <v>31</v>
      </c>
      <c r="D26" s="78" t="s">
        <v>53</v>
      </c>
      <c r="E26" s="78" t="s">
        <v>263</v>
      </c>
      <c r="F26" s="78"/>
      <c r="G26" s="79"/>
      <c r="H26" s="79"/>
      <c r="I26" s="121"/>
      <c r="J26" s="121"/>
    </row>
    <row r="27" spans="1:10" ht="27" customHeight="1">
      <c r="A27" s="65" t="s">
        <v>144</v>
      </c>
      <c r="B27" s="97" t="s">
        <v>271</v>
      </c>
      <c r="C27" s="97" t="s">
        <v>31</v>
      </c>
      <c r="D27" s="97" t="s">
        <v>53</v>
      </c>
      <c r="E27" s="97" t="s">
        <v>336</v>
      </c>
      <c r="F27" s="97"/>
      <c r="G27" s="101"/>
      <c r="H27" s="101"/>
      <c r="I27" s="117">
        <f>I28</f>
        <v>-80000</v>
      </c>
      <c r="J27" s="117"/>
    </row>
    <row r="28" spans="1:10" ht="28.5" customHeight="1">
      <c r="A28" s="65" t="s">
        <v>146</v>
      </c>
      <c r="B28" s="97" t="s">
        <v>272</v>
      </c>
      <c r="C28" s="97" t="s">
        <v>31</v>
      </c>
      <c r="D28" s="97" t="s">
        <v>53</v>
      </c>
      <c r="E28" s="97" t="s">
        <v>264</v>
      </c>
      <c r="F28" s="97"/>
      <c r="G28" s="101"/>
      <c r="H28" s="101"/>
      <c r="I28" s="117">
        <f>I31</f>
        <v>-80000</v>
      </c>
      <c r="J28" s="117"/>
    </row>
    <row r="29" spans="1:10" ht="40.5" customHeight="1">
      <c r="A29" s="65" t="s">
        <v>338</v>
      </c>
      <c r="B29" s="97" t="s">
        <v>31</v>
      </c>
      <c r="C29" s="84" t="s">
        <v>31</v>
      </c>
      <c r="D29" s="84" t="s">
        <v>53</v>
      </c>
      <c r="E29" s="84" t="s">
        <v>299</v>
      </c>
      <c r="F29" s="106"/>
      <c r="G29" s="106"/>
      <c r="H29" s="106"/>
      <c r="I29" s="235"/>
      <c r="J29" s="236"/>
    </row>
    <row r="30" spans="1:12" ht="21" customHeight="1">
      <c r="A30" s="230" t="s">
        <v>46</v>
      </c>
      <c r="B30" s="97" t="s">
        <v>273</v>
      </c>
      <c r="C30" s="81" t="s">
        <v>31</v>
      </c>
      <c r="D30" s="81" t="s">
        <v>53</v>
      </c>
      <c r="E30" s="81" t="s">
        <v>299</v>
      </c>
      <c r="F30" s="81" t="s">
        <v>75</v>
      </c>
      <c r="G30" s="82">
        <v>300</v>
      </c>
      <c r="H30" s="82"/>
      <c r="I30" s="121">
        <f>I31</f>
        <v>-80000</v>
      </c>
      <c r="J30" s="121"/>
      <c r="L30" s="204"/>
    </row>
    <row r="31" spans="1:10" ht="27" customHeight="1">
      <c r="A31" s="65" t="s">
        <v>48</v>
      </c>
      <c r="B31" s="97" t="s">
        <v>274</v>
      </c>
      <c r="C31" s="84" t="s">
        <v>31</v>
      </c>
      <c r="D31" s="84" t="s">
        <v>53</v>
      </c>
      <c r="E31" s="84" t="s">
        <v>299</v>
      </c>
      <c r="F31" s="84" t="s">
        <v>77</v>
      </c>
      <c r="G31" s="85">
        <v>340</v>
      </c>
      <c r="H31" s="85">
        <v>440</v>
      </c>
      <c r="I31" s="244">
        <v>-80000</v>
      </c>
      <c r="J31" s="243"/>
    </row>
    <row r="32" spans="1:10" ht="13.5">
      <c r="A32" s="4" t="s">
        <v>58</v>
      </c>
      <c r="B32" s="77"/>
      <c r="C32" s="85"/>
      <c r="D32" s="85"/>
      <c r="E32" s="85"/>
      <c r="F32" s="85"/>
      <c r="G32" s="85"/>
      <c r="H32" s="85"/>
      <c r="I32" s="242">
        <f>I23</f>
        <v>-80000</v>
      </c>
      <c r="J32" s="132"/>
    </row>
    <row r="33" spans="1:10" ht="13.5">
      <c r="A33" s="6"/>
      <c r="B33" s="196"/>
      <c r="C33" s="111"/>
      <c r="D33" s="111"/>
      <c r="E33" s="111"/>
      <c r="F33" s="111"/>
      <c r="G33" s="55"/>
      <c r="H33" s="55"/>
      <c r="I33" s="194"/>
      <c r="J33" s="141"/>
    </row>
    <row r="34" spans="1:10" ht="12.75">
      <c r="A34" s="51"/>
      <c r="B34" s="51"/>
      <c r="C34" s="51"/>
      <c r="D34" s="51"/>
      <c r="E34" s="51"/>
      <c r="F34" s="51"/>
      <c r="G34" s="51"/>
      <c r="H34" s="51"/>
      <c r="I34" s="122"/>
      <c r="J34" s="131"/>
    </row>
    <row r="35" spans="1:10" ht="12.75">
      <c r="A35" s="51" t="s">
        <v>93</v>
      </c>
      <c r="B35" s="51"/>
      <c r="C35" s="51"/>
      <c r="D35" s="51"/>
      <c r="E35" s="51"/>
      <c r="F35" s="51" t="s">
        <v>60</v>
      </c>
      <c r="G35" s="51"/>
      <c r="H35" s="51"/>
      <c r="I35" s="122"/>
      <c r="J35" s="131"/>
    </row>
    <row r="36" spans="1:10" ht="12.75">
      <c r="A36" s="51"/>
      <c r="B36" s="51"/>
      <c r="C36" s="51"/>
      <c r="D36" s="51"/>
      <c r="E36" s="51"/>
      <c r="F36" s="51"/>
      <c r="G36" s="51"/>
      <c r="H36" s="51"/>
      <c r="I36" s="122"/>
      <c r="J36" s="131"/>
    </row>
    <row r="37" spans="1:10" ht="12.75">
      <c r="A37" s="51" t="s">
        <v>94</v>
      </c>
      <c r="B37" s="51"/>
      <c r="C37" s="51"/>
      <c r="D37" s="51"/>
      <c r="E37" s="51"/>
      <c r="F37" s="51" t="s">
        <v>296</v>
      </c>
      <c r="G37" s="51"/>
      <c r="H37" s="51"/>
      <c r="I37" s="122" t="s">
        <v>61</v>
      </c>
      <c r="J37" s="131"/>
    </row>
  </sheetData>
  <sheetProtection/>
  <mergeCells count="25">
    <mergeCell ref="A2:A3"/>
    <mergeCell ref="F2:J3"/>
    <mergeCell ref="H7:I7"/>
    <mergeCell ref="H8:I9"/>
    <mergeCell ref="J8:J9"/>
    <mergeCell ref="A9:G9"/>
    <mergeCell ref="J17:J18"/>
    <mergeCell ref="A10:G10"/>
    <mergeCell ref="H10:I10"/>
    <mergeCell ref="B11:G11"/>
    <mergeCell ref="H11:I11"/>
    <mergeCell ref="J11:J12"/>
    <mergeCell ref="B13:G13"/>
    <mergeCell ref="H13:I13"/>
    <mergeCell ref="J13:J14"/>
    <mergeCell ref="H19:I19"/>
    <mergeCell ref="A20:A21"/>
    <mergeCell ref="B20:B21"/>
    <mergeCell ref="C20:H20"/>
    <mergeCell ref="I20:J20"/>
    <mergeCell ref="B15:G15"/>
    <mergeCell ref="H15:I15"/>
    <mergeCell ref="H16:I16"/>
    <mergeCell ref="B17:G17"/>
    <mergeCell ref="H17:I1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O95"/>
  <sheetViews>
    <sheetView zoomScalePageLayoutView="0" workbookViewId="0" topLeftCell="A55">
      <selection activeCell="A112" sqref="A112"/>
    </sheetView>
  </sheetViews>
  <sheetFormatPr defaultColWidth="9.00390625" defaultRowHeight="12.75"/>
  <cols>
    <col min="1" max="1" width="38.75390625" style="5" customWidth="1"/>
    <col min="2" max="2" width="6.25390625" style="5" customWidth="1"/>
    <col min="3" max="3" width="7.00390625" style="5" customWidth="1"/>
    <col min="4" max="4" width="6.75390625" style="5" customWidth="1"/>
    <col min="5" max="5" width="13.125" style="5" customWidth="1"/>
    <col min="6" max="6" width="6.25390625" style="5" customWidth="1"/>
    <col min="7" max="7" width="7.25390625" style="5" customWidth="1"/>
    <col min="8" max="8" width="7.00390625" style="5" customWidth="1"/>
    <col min="9" max="9" width="12.125" style="122" customWidth="1"/>
    <col min="10" max="10" width="9.375" style="131" customWidth="1"/>
    <col min="11" max="12" width="9.125" style="131" customWidth="1"/>
    <col min="13" max="13" width="11.75390625" style="0" bestFit="1" customWidth="1"/>
    <col min="15" max="15" width="13.125" style="0" customWidth="1"/>
  </cols>
  <sheetData>
    <row r="1" spans="1:8" ht="12.75">
      <c r="A1" s="50" t="s">
        <v>102</v>
      </c>
      <c r="B1" s="50"/>
      <c r="C1" s="50"/>
      <c r="D1" s="50"/>
      <c r="E1" s="50"/>
      <c r="F1" s="50" t="s">
        <v>111</v>
      </c>
      <c r="G1" s="50"/>
      <c r="H1" s="50"/>
    </row>
    <row r="2" spans="1:10" ht="12.75" customHeight="1">
      <c r="A2" s="480" t="s">
        <v>128</v>
      </c>
      <c r="B2" s="50"/>
      <c r="C2" s="50"/>
      <c r="D2" s="50"/>
      <c r="E2" s="50"/>
      <c r="F2" s="480" t="s">
        <v>132</v>
      </c>
      <c r="G2" s="480"/>
      <c r="H2" s="480"/>
      <c r="I2" s="480"/>
      <c r="J2" s="480"/>
    </row>
    <row r="3" spans="1:10" ht="12.75">
      <c r="A3" s="480"/>
      <c r="B3" s="50"/>
      <c r="C3" s="50"/>
      <c r="D3" s="50"/>
      <c r="E3" s="50"/>
      <c r="F3" s="480"/>
      <c r="G3" s="480"/>
      <c r="H3" s="480"/>
      <c r="I3" s="480"/>
      <c r="J3" s="480"/>
    </row>
    <row r="4" spans="1:8" ht="12.75">
      <c r="A4" s="50" t="s">
        <v>129</v>
      </c>
      <c r="B4" s="50"/>
      <c r="C4" s="50"/>
      <c r="D4" s="50"/>
      <c r="E4" s="50"/>
      <c r="F4" s="50" t="s">
        <v>133</v>
      </c>
      <c r="G4" s="50"/>
      <c r="H4" s="50"/>
    </row>
    <row r="5" spans="1:8" ht="12.75">
      <c r="A5" s="50" t="s">
        <v>103</v>
      </c>
      <c r="B5" s="50"/>
      <c r="C5" s="50"/>
      <c r="D5" s="50"/>
      <c r="E5" s="50"/>
      <c r="F5" s="50" t="s">
        <v>66</v>
      </c>
      <c r="G5" s="50"/>
      <c r="H5" s="50"/>
    </row>
    <row r="6" spans="1:8" ht="12.75">
      <c r="A6" s="50"/>
      <c r="B6" s="50"/>
      <c r="C6" s="50"/>
      <c r="D6" s="50"/>
      <c r="E6" s="50"/>
      <c r="F6" s="50"/>
      <c r="G6" s="50"/>
      <c r="H6" s="50"/>
    </row>
    <row r="7" spans="1:10" ht="12.75">
      <c r="A7" s="50"/>
      <c r="B7" s="50"/>
      <c r="C7" s="50"/>
      <c r="D7" s="50"/>
      <c r="E7" s="50"/>
      <c r="F7" s="50"/>
      <c r="G7" s="50"/>
      <c r="H7" s="435" t="s">
        <v>3</v>
      </c>
      <c r="I7" s="488"/>
      <c r="J7" s="132">
        <v>501012</v>
      </c>
    </row>
    <row r="8" spans="1:10" ht="12.75">
      <c r="A8" s="61"/>
      <c r="B8" s="50"/>
      <c r="C8" s="50"/>
      <c r="D8" s="50"/>
      <c r="E8" s="50"/>
      <c r="F8" s="50"/>
      <c r="G8" s="50"/>
      <c r="H8" s="435" t="s">
        <v>4</v>
      </c>
      <c r="I8" s="488"/>
      <c r="J8" s="487"/>
    </row>
    <row r="9" spans="1:10" ht="12.75">
      <c r="A9" s="433" t="s">
        <v>192</v>
      </c>
      <c r="B9" s="433"/>
      <c r="C9" s="433"/>
      <c r="D9" s="433"/>
      <c r="E9" s="433"/>
      <c r="F9" s="433"/>
      <c r="G9" s="433"/>
      <c r="H9" s="435"/>
      <c r="I9" s="488"/>
      <c r="J9" s="487"/>
    </row>
    <row r="10" spans="1:10" ht="12.75">
      <c r="A10" s="479" t="s">
        <v>191</v>
      </c>
      <c r="B10" s="479"/>
      <c r="C10" s="479"/>
      <c r="D10" s="479"/>
      <c r="E10" s="479"/>
      <c r="F10" s="479"/>
      <c r="G10" s="479"/>
      <c r="H10" s="435" t="s">
        <v>5</v>
      </c>
      <c r="I10" s="488"/>
      <c r="J10" s="132"/>
    </row>
    <row r="11" spans="1:10" ht="12.75" customHeight="1">
      <c r="A11" s="50" t="s">
        <v>73</v>
      </c>
      <c r="B11" s="480" t="s">
        <v>176</v>
      </c>
      <c r="C11" s="480"/>
      <c r="D11" s="480"/>
      <c r="E11" s="480"/>
      <c r="F11" s="480"/>
      <c r="G11" s="480"/>
      <c r="H11" s="449" t="s">
        <v>6</v>
      </c>
      <c r="I11" s="490"/>
      <c r="J11" s="487"/>
    </row>
    <row r="12" spans="1:10" ht="12.75">
      <c r="A12" s="50"/>
      <c r="B12" s="50"/>
      <c r="C12" s="50"/>
      <c r="D12" s="50"/>
      <c r="E12" s="50"/>
      <c r="F12" s="50"/>
      <c r="G12" s="50"/>
      <c r="H12" s="62"/>
      <c r="I12" s="142"/>
      <c r="J12" s="487"/>
    </row>
    <row r="13" spans="1:10" ht="12.75" customHeight="1">
      <c r="A13" s="63" t="s">
        <v>11</v>
      </c>
      <c r="B13" s="478" t="s">
        <v>85</v>
      </c>
      <c r="C13" s="478"/>
      <c r="D13" s="478"/>
      <c r="E13" s="478"/>
      <c r="F13" s="478"/>
      <c r="G13" s="478"/>
      <c r="H13" s="449" t="s">
        <v>6</v>
      </c>
      <c r="I13" s="490"/>
      <c r="J13" s="487"/>
    </row>
    <row r="14" spans="1:10" ht="12.75">
      <c r="A14" s="50"/>
      <c r="B14" s="50"/>
      <c r="C14" s="50"/>
      <c r="D14" s="50"/>
      <c r="E14" s="50"/>
      <c r="F14" s="50"/>
      <c r="G14" s="50"/>
      <c r="H14" s="64"/>
      <c r="I14" s="56"/>
      <c r="J14" s="487"/>
    </row>
    <row r="15" spans="1:10" ht="12.75" customHeight="1">
      <c r="A15" s="63" t="s">
        <v>0</v>
      </c>
      <c r="B15" s="478" t="s">
        <v>85</v>
      </c>
      <c r="C15" s="478"/>
      <c r="D15" s="478"/>
      <c r="E15" s="478"/>
      <c r="F15" s="478"/>
      <c r="G15" s="478"/>
      <c r="H15" s="435" t="s">
        <v>7</v>
      </c>
      <c r="I15" s="488"/>
      <c r="J15" s="132"/>
    </row>
    <row r="16" spans="1:10" ht="12.75">
      <c r="A16" s="50" t="s">
        <v>1</v>
      </c>
      <c r="B16" s="50"/>
      <c r="C16" s="50"/>
      <c r="D16" s="50"/>
      <c r="E16" s="50"/>
      <c r="F16" s="50"/>
      <c r="G16" s="50"/>
      <c r="H16" s="435" t="s">
        <v>8</v>
      </c>
      <c r="I16" s="488"/>
      <c r="J16" s="132"/>
    </row>
    <row r="17" spans="1:10" ht="12.75">
      <c r="A17" s="50" t="s">
        <v>2</v>
      </c>
      <c r="B17" s="485" t="s">
        <v>59</v>
      </c>
      <c r="C17" s="485"/>
      <c r="D17" s="485"/>
      <c r="E17" s="485"/>
      <c r="F17" s="485"/>
      <c r="G17" s="485"/>
      <c r="H17" s="435" t="s">
        <v>9</v>
      </c>
      <c r="I17" s="488"/>
      <c r="J17" s="487">
        <v>383</v>
      </c>
    </row>
    <row r="18" spans="1:10" ht="12.75">
      <c r="A18" s="50"/>
      <c r="B18" s="50"/>
      <c r="C18" s="50"/>
      <c r="D18" s="50"/>
      <c r="E18" s="50"/>
      <c r="F18" s="50"/>
      <c r="G18" s="50"/>
      <c r="H18" s="435"/>
      <c r="I18" s="488"/>
      <c r="J18" s="487"/>
    </row>
    <row r="19" spans="1:10" ht="12.75">
      <c r="A19" s="50"/>
      <c r="B19" s="50"/>
      <c r="C19" s="50"/>
      <c r="D19" s="50"/>
      <c r="E19" s="50"/>
      <c r="F19" s="50"/>
      <c r="G19" s="50"/>
      <c r="H19" s="435" t="s">
        <v>10</v>
      </c>
      <c r="I19" s="488"/>
      <c r="J19" s="133"/>
    </row>
    <row r="20" spans="1:12" ht="12.75" customHeight="1">
      <c r="A20" s="486" t="s">
        <v>12</v>
      </c>
      <c r="B20" s="486" t="s">
        <v>13</v>
      </c>
      <c r="C20" s="491" t="s">
        <v>14</v>
      </c>
      <c r="D20" s="491"/>
      <c r="E20" s="491"/>
      <c r="F20" s="491"/>
      <c r="G20" s="491"/>
      <c r="H20" s="491"/>
      <c r="I20" s="489" t="s">
        <v>21</v>
      </c>
      <c r="J20" s="489"/>
      <c r="K20" s="489" t="s">
        <v>172</v>
      </c>
      <c r="L20" s="489" t="s">
        <v>173</v>
      </c>
    </row>
    <row r="21" spans="1:12" ht="76.5">
      <c r="A21" s="486"/>
      <c r="B21" s="486"/>
      <c r="C21" s="65" t="s">
        <v>15</v>
      </c>
      <c r="D21" s="65" t="s">
        <v>16</v>
      </c>
      <c r="E21" s="65" t="s">
        <v>17</v>
      </c>
      <c r="F21" s="65" t="s">
        <v>18</v>
      </c>
      <c r="G21" s="65" t="s">
        <v>19</v>
      </c>
      <c r="H21" s="65" t="s">
        <v>20</v>
      </c>
      <c r="I21" s="120" t="s">
        <v>22</v>
      </c>
      <c r="J21" s="112" t="s">
        <v>23</v>
      </c>
      <c r="K21" s="489"/>
      <c r="L21" s="489"/>
    </row>
    <row r="22" spans="1:12" ht="13.5" thickBot="1">
      <c r="A22" s="66">
        <v>1</v>
      </c>
      <c r="B22" s="66">
        <v>2</v>
      </c>
      <c r="C22" s="66">
        <v>3</v>
      </c>
      <c r="D22" s="66">
        <v>4</v>
      </c>
      <c r="E22" s="66">
        <v>5</v>
      </c>
      <c r="F22" s="66">
        <v>6</v>
      </c>
      <c r="G22" s="66">
        <v>7</v>
      </c>
      <c r="H22" s="66">
        <v>8</v>
      </c>
      <c r="I22" s="191">
        <v>9</v>
      </c>
      <c r="J22" s="123">
        <v>10</v>
      </c>
      <c r="K22" s="143">
        <v>11</v>
      </c>
      <c r="L22" s="143">
        <v>12</v>
      </c>
    </row>
    <row r="23" spans="1:12" ht="14.25" thickBot="1">
      <c r="A23" s="67" t="s">
        <v>134</v>
      </c>
      <c r="B23" s="68" t="s">
        <v>49</v>
      </c>
      <c r="C23" s="69" t="s">
        <v>31</v>
      </c>
      <c r="D23" s="70"/>
      <c r="E23" s="70"/>
      <c r="F23" s="70"/>
      <c r="G23" s="70"/>
      <c r="H23" s="70"/>
      <c r="I23" s="116" t="e">
        <f>I24+I82</f>
        <v>#REF!</v>
      </c>
      <c r="J23" s="116"/>
      <c r="K23" s="116">
        <f>K24+K82</f>
        <v>6050569</v>
      </c>
      <c r="L23" s="190">
        <f>L24+L82</f>
        <v>6050569</v>
      </c>
    </row>
    <row r="24" spans="1:12" ht="14.25" thickBot="1">
      <c r="A24" s="67" t="s">
        <v>135</v>
      </c>
      <c r="B24" s="71">
        <f>B23+1</f>
        <v>2</v>
      </c>
      <c r="C24" s="69" t="s">
        <v>31</v>
      </c>
      <c r="D24" s="69" t="s">
        <v>53</v>
      </c>
      <c r="E24" s="70"/>
      <c r="F24" s="70"/>
      <c r="G24" s="70"/>
      <c r="H24" s="70"/>
      <c r="I24" s="116" t="e">
        <f>I25+I33+I37+I67+I70+I76+I6+I60+I65+I56</f>
        <v>#REF!</v>
      </c>
      <c r="J24" s="116"/>
      <c r="K24" s="116">
        <f>K25+K33+K37+K67+K70+K76+K6+K60+K65+K56</f>
        <v>5980189</v>
      </c>
      <c r="L24" s="190">
        <f>L25+L33+L37+L67+L70+L76+L6+L60+L65+L56</f>
        <v>5980189</v>
      </c>
    </row>
    <row r="25" spans="1:13" s="1" customFormat="1" ht="38.25">
      <c r="A25" s="72" t="s">
        <v>136</v>
      </c>
      <c r="B25" s="73">
        <f aca="true" t="shared" si="0" ref="B25:B88">B24+1</f>
        <v>3</v>
      </c>
      <c r="C25" s="74" t="s">
        <v>31</v>
      </c>
      <c r="D25" s="74" t="s">
        <v>53</v>
      </c>
      <c r="E25" s="74" t="s">
        <v>137</v>
      </c>
      <c r="F25" s="74"/>
      <c r="G25" s="75"/>
      <c r="H25" s="75"/>
      <c r="I25" s="124">
        <f>I26</f>
        <v>0</v>
      </c>
      <c r="J25" s="124"/>
      <c r="K25" s="124">
        <f>K26</f>
        <v>0</v>
      </c>
      <c r="L25" s="171">
        <f>L26</f>
        <v>0</v>
      </c>
      <c r="M25" s="57"/>
    </row>
    <row r="26" spans="1:12" ht="27">
      <c r="A26" s="76" t="s">
        <v>138</v>
      </c>
      <c r="B26" s="77">
        <f t="shared" si="0"/>
        <v>4</v>
      </c>
      <c r="C26" s="78" t="s">
        <v>31</v>
      </c>
      <c r="D26" s="78" t="s">
        <v>53</v>
      </c>
      <c r="E26" s="78" t="s">
        <v>139</v>
      </c>
      <c r="F26" s="78"/>
      <c r="G26" s="79"/>
      <c r="H26" s="79"/>
      <c r="I26" s="121">
        <f>I27</f>
        <v>0</v>
      </c>
      <c r="J26" s="121"/>
      <c r="K26" s="121">
        <f>K27</f>
        <v>0</v>
      </c>
      <c r="L26" s="189">
        <f>L27</f>
        <v>0</v>
      </c>
    </row>
    <row r="27" spans="1:12" ht="27">
      <c r="A27" s="76" t="s">
        <v>140</v>
      </c>
      <c r="B27" s="77">
        <f t="shared" si="0"/>
        <v>5</v>
      </c>
      <c r="C27" s="78" t="s">
        <v>31</v>
      </c>
      <c r="D27" s="78" t="s">
        <v>53</v>
      </c>
      <c r="E27" s="78" t="s">
        <v>141</v>
      </c>
      <c r="F27" s="78"/>
      <c r="G27" s="79"/>
      <c r="H27" s="79"/>
      <c r="I27" s="121">
        <f>I29+I32</f>
        <v>0</v>
      </c>
      <c r="J27" s="121"/>
      <c r="K27" s="121">
        <f>K29+K32</f>
        <v>0</v>
      </c>
      <c r="L27" s="189">
        <f>L29+L32</f>
        <v>0</v>
      </c>
    </row>
    <row r="28" spans="1:12" ht="13.5">
      <c r="A28" s="80" t="s">
        <v>40</v>
      </c>
      <c r="B28" s="77">
        <f t="shared" si="0"/>
        <v>6</v>
      </c>
      <c r="C28" s="81" t="s">
        <v>31</v>
      </c>
      <c r="D28" s="81" t="s">
        <v>53</v>
      </c>
      <c r="E28" s="81" t="s">
        <v>141</v>
      </c>
      <c r="F28" s="81" t="s">
        <v>75</v>
      </c>
      <c r="G28" s="82">
        <v>220</v>
      </c>
      <c r="H28" s="82"/>
      <c r="I28" s="119"/>
      <c r="J28" s="136"/>
      <c r="K28" s="148"/>
      <c r="L28" s="149"/>
    </row>
    <row r="29" spans="1:13" ht="13.5">
      <c r="A29" s="83" t="s">
        <v>44</v>
      </c>
      <c r="B29" s="77">
        <f t="shared" si="0"/>
        <v>7</v>
      </c>
      <c r="C29" s="84" t="s">
        <v>31</v>
      </c>
      <c r="D29" s="84" t="s">
        <v>53</v>
      </c>
      <c r="E29" s="84" t="s">
        <v>141</v>
      </c>
      <c r="F29" s="84" t="s">
        <v>77</v>
      </c>
      <c r="G29" s="85">
        <v>225</v>
      </c>
      <c r="H29" s="85"/>
      <c r="I29" s="118"/>
      <c r="J29" s="132"/>
      <c r="K29" s="148"/>
      <c r="L29" s="149"/>
      <c r="M29" s="58"/>
    </row>
    <row r="30" spans="1:12" ht="13.5">
      <c r="A30" s="86" t="s">
        <v>46</v>
      </c>
      <c r="B30" s="77">
        <f t="shared" si="0"/>
        <v>8</v>
      </c>
      <c r="C30" s="81" t="s">
        <v>31</v>
      </c>
      <c r="D30" s="81" t="s">
        <v>53</v>
      </c>
      <c r="E30" s="81" t="s">
        <v>141</v>
      </c>
      <c r="F30" s="81" t="s">
        <v>75</v>
      </c>
      <c r="G30" s="82">
        <v>300</v>
      </c>
      <c r="H30" s="82"/>
      <c r="I30" s="119"/>
      <c r="J30" s="136"/>
      <c r="K30" s="150"/>
      <c r="L30" s="151"/>
    </row>
    <row r="31" spans="1:12" ht="13.5">
      <c r="A31" s="87" t="s">
        <v>47</v>
      </c>
      <c r="B31" s="77">
        <f t="shared" si="0"/>
        <v>9</v>
      </c>
      <c r="C31" s="84" t="s">
        <v>31</v>
      </c>
      <c r="D31" s="84" t="s">
        <v>53</v>
      </c>
      <c r="E31" s="84" t="s">
        <v>141</v>
      </c>
      <c r="F31" s="84" t="s">
        <v>77</v>
      </c>
      <c r="G31" s="85">
        <v>310</v>
      </c>
      <c r="H31" s="85"/>
      <c r="I31" s="118"/>
      <c r="J31" s="132"/>
      <c r="K31" s="148"/>
      <c r="L31" s="149"/>
    </row>
    <row r="32" spans="1:13" ht="14.25" thickBot="1">
      <c r="A32" s="88" t="s">
        <v>48</v>
      </c>
      <c r="B32" s="89">
        <f t="shared" si="0"/>
        <v>10</v>
      </c>
      <c r="C32" s="90" t="s">
        <v>31</v>
      </c>
      <c r="D32" s="90" t="s">
        <v>53</v>
      </c>
      <c r="E32" s="90" t="s">
        <v>141</v>
      </c>
      <c r="F32" s="90" t="s">
        <v>77</v>
      </c>
      <c r="G32" s="91">
        <v>340</v>
      </c>
      <c r="H32" s="91"/>
      <c r="I32" s="125"/>
      <c r="J32" s="137"/>
      <c r="K32" s="152"/>
      <c r="L32" s="153"/>
      <c r="M32" s="58"/>
    </row>
    <row r="33" spans="1:12" ht="54">
      <c r="A33" s="92" t="s">
        <v>164</v>
      </c>
      <c r="B33" s="93">
        <f t="shared" si="0"/>
        <v>11</v>
      </c>
      <c r="C33" s="94" t="s">
        <v>31</v>
      </c>
      <c r="D33" s="94" t="s">
        <v>53</v>
      </c>
      <c r="E33" s="94" t="s">
        <v>165</v>
      </c>
      <c r="F33" s="94"/>
      <c r="G33" s="95"/>
      <c r="H33" s="95"/>
      <c r="I33" s="126">
        <f>I34</f>
        <v>0</v>
      </c>
      <c r="J33" s="138"/>
      <c r="K33" s="154">
        <f aca="true" t="shared" si="1" ref="K33:L35">K34</f>
        <v>0</v>
      </c>
      <c r="L33" s="155">
        <f t="shared" si="1"/>
        <v>0</v>
      </c>
    </row>
    <row r="34" spans="1:12" ht="26.25">
      <c r="A34" s="96" t="s">
        <v>166</v>
      </c>
      <c r="B34" s="77">
        <f t="shared" si="0"/>
        <v>12</v>
      </c>
      <c r="C34" s="97" t="s">
        <v>31</v>
      </c>
      <c r="D34" s="97" t="s">
        <v>53</v>
      </c>
      <c r="E34" s="97" t="s">
        <v>167</v>
      </c>
      <c r="F34" s="84"/>
      <c r="G34" s="85"/>
      <c r="H34" s="85"/>
      <c r="I34" s="118">
        <f>I35</f>
        <v>0</v>
      </c>
      <c r="J34" s="132"/>
      <c r="K34" s="148">
        <f t="shared" si="1"/>
        <v>0</v>
      </c>
      <c r="L34" s="149">
        <f t="shared" si="1"/>
        <v>0</v>
      </c>
    </row>
    <row r="35" spans="1:12" ht="26.25">
      <c r="A35" s="96" t="s">
        <v>127</v>
      </c>
      <c r="B35" s="77">
        <f t="shared" si="0"/>
        <v>13</v>
      </c>
      <c r="C35" s="97" t="s">
        <v>31</v>
      </c>
      <c r="D35" s="97" t="s">
        <v>53</v>
      </c>
      <c r="E35" s="98">
        <v>1300100150</v>
      </c>
      <c r="F35" s="98">
        <v>240</v>
      </c>
      <c r="G35" s="98"/>
      <c r="H35" s="4"/>
      <c r="I35" s="127">
        <f>I36</f>
        <v>0</v>
      </c>
      <c r="J35" s="112"/>
      <c r="K35" s="148">
        <f t="shared" si="1"/>
        <v>0</v>
      </c>
      <c r="L35" s="149">
        <f t="shared" si="1"/>
        <v>0</v>
      </c>
    </row>
    <row r="36" spans="1:13" ht="14.25" thickBot="1">
      <c r="A36" s="99" t="s">
        <v>44</v>
      </c>
      <c r="B36" s="89">
        <f t="shared" si="0"/>
        <v>14</v>
      </c>
      <c r="C36" s="90" t="s">
        <v>31</v>
      </c>
      <c r="D36" s="90" t="s">
        <v>53</v>
      </c>
      <c r="E36" s="100">
        <v>1300100150</v>
      </c>
      <c r="F36" s="100">
        <v>244</v>
      </c>
      <c r="G36" s="100">
        <v>225</v>
      </c>
      <c r="H36" s="100"/>
      <c r="I36" s="128"/>
      <c r="J36" s="129"/>
      <c r="K36" s="156"/>
      <c r="L36" s="157"/>
      <c r="M36" s="53"/>
    </row>
    <row r="37" spans="1:12" ht="40.5">
      <c r="A37" s="92" t="s">
        <v>142</v>
      </c>
      <c r="B37" s="93">
        <f t="shared" si="0"/>
        <v>15</v>
      </c>
      <c r="C37" s="94" t="s">
        <v>31</v>
      </c>
      <c r="D37" s="94" t="s">
        <v>53</v>
      </c>
      <c r="E37" s="94" t="s">
        <v>143</v>
      </c>
      <c r="F37" s="94"/>
      <c r="G37" s="95"/>
      <c r="H37" s="95"/>
      <c r="I37" s="126">
        <f>I40+I43+I44+I51+I52+I54+I55</f>
        <v>0</v>
      </c>
      <c r="J37" s="126"/>
      <c r="K37" s="126">
        <f>K40+K43+K44+K51+K52+K54+K55</f>
        <v>0</v>
      </c>
      <c r="L37" s="186">
        <f>L40+L43+L44+L51+L52+L54+L55</f>
        <v>0</v>
      </c>
    </row>
    <row r="38" spans="1:12" s="1" customFormat="1" ht="13.5">
      <c r="A38" s="96" t="s">
        <v>144</v>
      </c>
      <c r="B38" s="77">
        <f t="shared" si="0"/>
        <v>16</v>
      </c>
      <c r="C38" s="97" t="s">
        <v>31</v>
      </c>
      <c r="D38" s="97" t="s">
        <v>53</v>
      </c>
      <c r="E38" s="97" t="s">
        <v>145</v>
      </c>
      <c r="F38" s="97"/>
      <c r="G38" s="101"/>
      <c r="H38" s="101"/>
      <c r="I38" s="117">
        <v>0</v>
      </c>
      <c r="J38" s="117"/>
      <c r="K38" s="117">
        <v>0</v>
      </c>
      <c r="L38" s="172">
        <v>0</v>
      </c>
    </row>
    <row r="39" spans="1:12" ht="26.25">
      <c r="A39" s="96" t="s">
        <v>146</v>
      </c>
      <c r="B39" s="77">
        <f t="shared" si="0"/>
        <v>17</v>
      </c>
      <c r="C39" s="97" t="s">
        <v>31</v>
      </c>
      <c r="D39" s="97" t="s">
        <v>53</v>
      </c>
      <c r="E39" s="97" t="s">
        <v>120</v>
      </c>
      <c r="F39" s="97"/>
      <c r="G39" s="101"/>
      <c r="H39" s="101"/>
      <c r="I39" s="117">
        <v>0</v>
      </c>
      <c r="J39" s="117"/>
      <c r="K39" s="117">
        <v>0</v>
      </c>
      <c r="L39" s="172">
        <v>0</v>
      </c>
    </row>
    <row r="40" spans="1:12" ht="26.25">
      <c r="A40" s="86" t="s">
        <v>105</v>
      </c>
      <c r="B40" s="77">
        <f t="shared" si="0"/>
        <v>18</v>
      </c>
      <c r="C40" s="81" t="s">
        <v>31</v>
      </c>
      <c r="D40" s="81" t="s">
        <v>53</v>
      </c>
      <c r="E40" s="81" t="s">
        <v>120</v>
      </c>
      <c r="F40" s="81" t="s">
        <v>96</v>
      </c>
      <c r="G40" s="82">
        <v>210</v>
      </c>
      <c r="H40" s="82"/>
      <c r="I40" s="119"/>
      <c r="J40" s="136"/>
      <c r="K40" s="148"/>
      <c r="L40" s="149"/>
    </row>
    <row r="41" spans="1:12" s="1" customFormat="1" ht="13.5">
      <c r="A41" s="83" t="s">
        <v>147</v>
      </c>
      <c r="B41" s="77">
        <f t="shared" si="0"/>
        <v>19</v>
      </c>
      <c r="C41" s="84" t="s">
        <v>31</v>
      </c>
      <c r="D41" s="84" t="s">
        <v>53</v>
      </c>
      <c r="E41" s="84" t="s">
        <v>120</v>
      </c>
      <c r="F41" s="84" t="s">
        <v>148</v>
      </c>
      <c r="G41" s="85">
        <v>212</v>
      </c>
      <c r="H41" s="85"/>
      <c r="I41" s="118"/>
      <c r="J41" s="132"/>
      <c r="K41" s="148"/>
      <c r="L41" s="149"/>
    </row>
    <row r="42" spans="1:12" ht="13.5">
      <c r="A42" s="80" t="s">
        <v>40</v>
      </c>
      <c r="B42" s="77">
        <f t="shared" si="0"/>
        <v>20</v>
      </c>
      <c r="C42" s="81" t="s">
        <v>31</v>
      </c>
      <c r="D42" s="81" t="s">
        <v>53</v>
      </c>
      <c r="E42" s="81" t="s">
        <v>120</v>
      </c>
      <c r="F42" s="81" t="s">
        <v>75</v>
      </c>
      <c r="G42" s="82">
        <v>220</v>
      </c>
      <c r="H42" s="82"/>
      <c r="I42" s="119"/>
      <c r="J42" s="136"/>
      <c r="K42" s="148"/>
      <c r="L42" s="149"/>
    </row>
    <row r="43" spans="1:13" ht="13.5">
      <c r="A43" s="83" t="s">
        <v>41</v>
      </c>
      <c r="B43" s="77">
        <f t="shared" si="0"/>
        <v>21</v>
      </c>
      <c r="C43" s="84" t="s">
        <v>31</v>
      </c>
      <c r="D43" s="84" t="s">
        <v>53</v>
      </c>
      <c r="E43" s="84" t="s">
        <v>120</v>
      </c>
      <c r="F43" s="84" t="s">
        <v>76</v>
      </c>
      <c r="G43" s="85">
        <v>221</v>
      </c>
      <c r="H43" s="85"/>
      <c r="I43" s="118"/>
      <c r="J43" s="132"/>
      <c r="K43" s="148"/>
      <c r="L43" s="149"/>
      <c r="M43" s="53"/>
    </row>
    <row r="44" spans="1:12" s="1" customFormat="1" ht="13.5">
      <c r="A44" s="102" t="s">
        <v>42</v>
      </c>
      <c r="B44" s="77">
        <f t="shared" si="0"/>
        <v>22</v>
      </c>
      <c r="C44" s="97" t="s">
        <v>31</v>
      </c>
      <c r="D44" s="97" t="s">
        <v>53</v>
      </c>
      <c r="E44" s="97" t="s">
        <v>120</v>
      </c>
      <c r="F44" s="97" t="s">
        <v>77</v>
      </c>
      <c r="G44" s="101">
        <v>223</v>
      </c>
      <c r="H44" s="101"/>
      <c r="I44" s="117">
        <f>I46+I47+I48+I49</f>
        <v>0</v>
      </c>
      <c r="J44" s="117"/>
      <c r="K44" s="117">
        <f>K46+K47+K48+K49</f>
        <v>0</v>
      </c>
      <c r="L44" s="172">
        <f>L46+L47+L48+L49</f>
        <v>0</v>
      </c>
    </row>
    <row r="45" spans="1:12" ht="13.5">
      <c r="A45" s="83" t="s">
        <v>79</v>
      </c>
      <c r="B45" s="77">
        <f t="shared" si="0"/>
        <v>23</v>
      </c>
      <c r="C45" s="84" t="s">
        <v>31</v>
      </c>
      <c r="D45" s="84" t="s">
        <v>53</v>
      </c>
      <c r="E45" s="84" t="s">
        <v>120</v>
      </c>
      <c r="F45" s="84" t="s">
        <v>77</v>
      </c>
      <c r="G45" s="85">
        <v>223</v>
      </c>
      <c r="H45" s="103" t="s">
        <v>64</v>
      </c>
      <c r="I45" s="118"/>
      <c r="J45" s="132"/>
      <c r="K45" s="148"/>
      <c r="L45" s="149"/>
    </row>
    <row r="46" spans="1:13" ht="13.5">
      <c r="A46" s="83" t="s">
        <v>78</v>
      </c>
      <c r="B46" s="77">
        <f t="shared" si="0"/>
        <v>24</v>
      </c>
      <c r="C46" s="84" t="s">
        <v>31</v>
      </c>
      <c r="D46" s="84" t="s">
        <v>53</v>
      </c>
      <c r="E46" s="84" t="s">
        <v>120</v>
      </c>
      <c r="F46" s="84" t="s">
        <v>77</v>
      </c>
      <c r="G46" s="85">
        <v>223</v>
      </c>
      <c r="H46" s="103" t="s">
        <v>50</v>
      </c>
      <c r="I46" s="118"/>
      <c r="J46" s="132"/>
      <c r="K46" s="148"/>
      <c r="L46" s="149"/>
      <c r="M46" s="58"/>
    </row>
    <row r="47" spans="1:13" s="1" customFormat="1" ht="13.5">
      <c r="A47" s="83" t="s">
        <v>43</v>
      </c>
      <c r="B47" s="77">
        <f t="shared" si="0"/>
        <v>25</v>
      </c>
      <c r="C47" s="84" t="s">
        <v>31</v>
      </c>
      <c r="D47" s="84" t="s">
        <v>53</v>
      </c>
      <c r="E47" s="84" t="s">
        <v>120</v>
      </c>
      <c r="F47" s="84" t="s">
        <v>77</v>
      </c>
      <c r="G47" s="85">
        <v>223</v>
      </c>
      <c r="H47" s="103" t="s">
        <v>51</v>
      </c>
      <c r="I47" s="118"/>
      <c r="J47" s="132"/>
      <c r="K47" s="158"/>
      <c r="L47" s="159"/>
      <c r="M47" s="59"/>
    </row>
    <row r="48" spans="1:12" ht="13.5">
      <c r="A48" s="83" t="s">
        <v>80</v>
      </c>
      <c r="B48" s="77">
        <f t="shared" si="0"/>
        <v>26</v>
      </c>
      <c r="C48" s="84" t="s">
        <v>31</v>
      </c>
      <c r="D48" s="84" t="s">
        <v>53</v>
      </c>
      <c r="E48" s="84" t="s">
        <v>120</v>
      </c>
      <c r="F48" s="84" t="s">
        <v>77</v>
      </c>
      <c r="G48" s="85">
        <v>223</v>
      </c>
      <c r="H48" s="103" t="s">
        <v>52</v>
      </c>
      <c r="I48" s="118">
        <v>0</v>
      </c>
      <c r="J48" s="132"/>
      <c r="K48" s="160"/>
      <c r="L48" s="161"/>
    </row>
    <row r="49" spans="1:12" s="1" customFormat="1" ht="13.5">
      <c r="A49" s="83" t="s">
        <v>81</v>
      </c>
      <c r="B49" s="77">
        <f t="shared" si="0"/>
        <v>27</v>
      </c>
      <c r="C49" s="84" t="s">
        <v>31</v>
      </c>
      <c r="D49" s="84" t="s">
        <v>53</v>
      </c>
      <c r="E49" s="84" t="s">
        <v>120</v>
      </c>
      <c r="F49" s="84" t="s">
        <v>77</v>
      </c>
      <c r="G49" s="85">
        <v>223</v>
      </c>
      <c r="H49" s="103" t="s">
        <v>65</v>
      </c>
      <c r="I49" s="118">
        <v>0</v>
      </c>
      <c r="J49" s="132"/>
      <c r="K49" s="162"/>
      <c r="L49" s="163"/>
    </row>
    <row r="50" spans="1:12" ht="13.5">
      <c r="A50" s="83" t="s">
        <v>86</v>
      </c>
      <c r="B50" s="77">
        <f t="shared" si="0"/>
        <v>28</v>
      </c>
      <c r="C50" s="84" t="s">
        <v>31</v>
      </c>
      <c r="D50" s="84" t="s">
        <v>53</v>
      </c>
      <c r="E50" s="84" t="s">
        <v>120</v>
      </c>
      <c r="F50" s="84" t="s">
        <v>77</v>
      </c>
      <c r="G50" s="85">
        <v>224</v>
      </c>
      <c r="H50" s="103"/>
      <c r="I50" s="118"/>
      <c r="J50" s="132"/>
      <c r="K50" s="162"/>
      <c r="L50" s="163"/>
    </row>
    <row r="51" spans="1:13" ht="13.5">
      <c r="A51" s="83" t="s">
        <v>44</v>
      </c>
      <c r="B51" s="77">
        <f t="shared" si="0"/>
        <v>29</v>
      </c>
      <c r="C51" s="84" t="s">
        <v>31</v>
      </c>
      <c r="D51" s="84" t="s">
        <v>53</v>
      </c>
      <c r="E51" s="84" t="s">
        <v>120</v>
      </c>
      <c r="F51" s="84" t="s">
        <v>77</v>
      </c>
      <c r="G51" s="85">
        <v>225</v>
      </c>
      <c r="H51" s="85"/>
      <c r="I51" s="118"/>
      <c r="J51" s="132"/>
      <c r="K51" s="162"/>
      <c r="L51" s="163"/>
      <c r="M51" s="58"/>
    </row>
    <row r="52" spans="1:13" ht="13.5">
      <c r="A52" s="83" t="s">
        <v>45</v>
      </c>
      <c r="B52" s="77">
        <f t="shared" si="0"/>
        <v>30</v>
      </c>
      <c r="C52" s="84" t="s">
        <v>31</v>
      </c>
      <c r="D52" s="84" t="s">
        <v>53</v>
      </c>
      <c r="E52" s="84" t="s">
        <v>120</v>
      </c>
      <c r="F52" s="84" t="s">
        <v>77</v>
      </c>
      <c r="G52" s="85">
        <v>226</v>
      </c>
      <c r="H52" s="85"/>
      <c r="I52" s="118"/>
      <c r="J52" s="132"/>
      <c r="K52" s="162"/>
      <c r="L52" s="163"/>
      <c r="M52" s="58"/>
    </row>
    <row r="53" spans="1:12" s="1" customFormat="1" ht="13.5">
      <c r="A53" s="86" t="s">
        <v>46</v>
      </c>
      <c r="B53" s="77">
        <f t="shared" si="0"/>
        <v>31</v>
      </c>
      <c r="C53" s="81" t="s">
        <v>31</v>
      </c>
      <c r="D53" s="81" t="s">
        <v>53</v>
      </c>
      <c r="E53" s="81" t="s">
        <v>120</v>
      </c>
      <c r="F53" s="81" t="s">
        <v>75</v>
      </c>
      <c r="G53" s="82">
        <v>300</v>
      </c>
      <c r="H53" s="82"/>
      <c r="I53" s="119"/>
      <c r="J53" s="136"/>
      <c r="K53" s="160"/>
      <c r="L53" s="161"/>
    </row>
    <row r="54" spans="1:12" ht="13.5">
      <c r="A54" s="87" t="s">
        <v>47</v>
      </c>
      <c r="B54" s="77">
        <f t="shared" si="0"/>
        <v>32</v>
      </c>
      <c r="C54" s="84" t="s">
        <v>31</v>
      </c>
      <c r="D54" s="84" t="s">
        <v>53</v>
      </c>
      <c r="E54" s="84" t="s">
        <v>120</v>
      </c>
      <c r="F54" s="84" t="s">
        <v>77</v>
      </c>
      <c r="G54" s="85">
        <v>310</v>
      </c>
      <c r="H54" s="85"/>
      <c r="I54" s="118"/>
      <c r="J54" s="132"/>
      <c r="K54" s="162"/>
      <c r="L54" s="163"/>
    </row>
    <row r="55" spans="1:13" ht="14.25" thickBot="1">
      <c r="A55" s="88" t="s">
        <v>48</v>
      </c>
      <c r="B55" s="89">
        <f t="shared" si="0"/>
        <v>33</v>
      </c>
      <c r="C55" s="90" t="s">
        <v>31</v>
      </c>
      <c r="D55" s="90" t="s">
        <v>53</v>
      </c>
      <c r="E55" s="90" t="s">
        <v>120</v>
      </c>
      <c r="F55" s="90" t="s">
        <v>77</v>
      </c>
      <c r="G55" s="91">
        <v>340</v>
      </c>
      <c r="H55" s="91"/>
      <c r="I55" s="125"/>
      <c r="J55" s="137"/>
      <c r="K55" s="187"/>
      <c r="L55" s="188"/>
      <c r="M55" s="58"/>
    </row>
    <row r="56" spans="1:12" ht="51.75">
      <c r="A56" s="72" t="s">
        <v>149</v>
      </c>
      <c r="B56" s="93">
        <f t="shared" si="0"/>
        <v>34</v>
      </c>
      <c r="C56" s="74" t="s">
        <v>31</v>
      </c>
      <c r="D56" s="74" t="s">
        <v>53</v>
      </c>
      <c r="E56" s="74" t="s">
        <v>150</v>
      </c>
      <c r="F56" s="74"/>
      <c r="G56" s="75"/>
      <c r="H56" s="75"/>
      <c r="I56" s="124">
        <v>10176</v>
      </c>
      <c r="J56" s="134"/>
      <c r="K56" s="126">
        <v>10176</v>
      </c>
      <c r="L56" s="171">
        <v>10176</v>
      </c>
    </row>
    <row r="57" spans="1:12" ht="13.5">
      <c r="A57" s="80" t="s">
        <v>40</v>
      </c>
      <c r="B57" s="77">
        <f t="shared" si="0"/>
        <v>35</v>
      </c>
      <c r="C57" s="81" t="s">
        <v>31</v>
      </c>
      <c r="D57" s="81" t="s">
        <v>53</v>
      </c>
      <c r="E57" s="81" t="s">
        <v>150</v>
      </c>
      <c r="F57" s="81" t="s">
        <v>75</v>
      </c>
      <c r="G57" s="82">
        <v>220</v>
      </c>
      <c r="H57" s="82"/>
      <c r="I57" s="119">
        <v>10176</v>
      </c>
      <c r="J57" s="136"/>
      <c r="K57" s="118">
        <v>10176</v>
      </c>
      <c r="L57" s="184">
        <v>10176</v>
      </c>
    </row>
    <row r="58" spans="1:12" s="1" customFormat="1" ht="13.5">
      <c r="A58" s="83" t="s">
        <v>45</v>
      </c>
      <c r="B58" s="77">
        <f t="shared" si="0"/>
        <v>36</v>
      </c>
      <c r="C58" s="84" t="s">
        <v>31</v>
      </c>
      <c r="D58" s="84" t="s">
        <v>53</v>
      </c>
      <c r="E58" s="84" t="s">
        <v>150</v>
      </c>
      <c r="F58" s="84" t="s">
        <v>77</v>
      </c>
      <c r="G58" s="85">
        <v>226</v>
      </c>
      <c r="H58" s="85"/>
      <c r="I58" s="118">
        <v>10176</v>
      </c>
      <c r="J58" s="132"/>
      <c r="K58" s="118">
        <v>10176</v>
      </c>
      <c r="L58" s="184">
        <v>10176</v>
      </c>
    </row>
    <row r="59" spans="1:12" ht="39">
      <c r="A59" s="96" t="s">
        <v>151</v>
      </c>
      <c r="B59" s="77">
        <f t="shared" si="0"/>
        <v>37</v>
      </c>
      <c r="C59" s="97" t="s">
        <v>31</v>
      </c>
      <c r="D59" s="97" t="s">
        <v>53</v>
      </c>
      <c r="E59" s="97" t="s">
        <v>121</v>
      </c>
      <c r="F59" s="97"/>
      <c r="G59" s="101"/>
      <c r="H59" s="101"/>
      <c r="I59" s="117">
        <v>5220012</v>
      </c>
      <c r="J59" s="139"/>
      <c r="K59" s="164">
        <v>5872513</v>
      </c>
      <c r="L59" s="165">
        <v>5872513</v>
      </c>
    </row>
    <row r="60" spans="1:12" s="1" customFormat="1" ht="26.25">
      <c r="A60" s="86" t="s">
        <v>105</v>
      </c>
      <c r="B60" s="77">
        <f t="shared" si="0"/>
        <v>38</v>
      </c>
      <c r="C60" s="81" t="s">
        <v>31</v>
      </c>
      <c r="D60" s="81" t="s">
        <v>53</v>
      </c>
      <c r="E60" s="81" t="s">
        <v>121</v>
      </c>
      <c r="F60" s="81" t="s">
        <v>96</v>
      </c>
      <c r="G60" s="104">
        <v>210</v>
      </c>
      <c r="H60" s="104"/>
      <c r="I60" s="119" t="e">
        <f>I61+I62</f>
        <v>#REF!</v>
      </c>
      <c r="J60" s="140"/>
      <c r="K60" s="148">
        <v>5872513</v>
      </c>
      <c r="L60" s="149">
        <v>5872513</v>
      </c>
    </row>
    <row r="61" spans="1:13" ht="13.5">
      <c r="A61" s="83" t="s">
        <v>98</v>
      </c>
      <c r="B61" s="77">
        <f t="shared" si="0"/>
        <v>39</v>
      </c>
      <c r="C61" s="84" t="s">
        <v>31</v>
      </c>
      <c r="D61" s="84" t="s">
        <v>53</v>
      </c>
      <c r="E61" s="84" t="s">
        <v>121</v>
      </c>
      <c r="F61" s="84" t="s">
        <v>106</v>
      </c>
      <c r="G61" s="4">
        <v>211</v>
      </c>
      <c r="H61" s="4"/>
      <c r="I61" s="118">
        <f>'расч  субв'!P20</f>
        <v>4709170</v>
      </c>
      <c r="J61" s="112"/>
      <c r="K61" s="148">
        <v>4510379</v>
      </c>
      <c r="L61" s="149">
        <v>4510379</v>
      </c>
      <c r="M61" s="58"/>
    </row>
    <row r="62" spans="1:13" ht="13.5">
      <c r="A62" s="83" t="s">
        <v>100</v>
      </c>
      <c r="B62" s="77">
        <f t="shared" si="0"/>
        <v>40</v>
      </c>
      <c r="C62" s="84" t="s">
        <v>31</v>
      </c>
      <c r="D62" s="84" t="s">
        <v>53</v>
      </c>
      <c r="E62" s="84" t="s">
        <v>121</v>
      </c>
      <c r="F62" s="84" t="s">
        <v>148</v>
      </c>
      <c r="G62" s="85">
        <v>213</v>
      </c>
      <c r="H62" s="85"/>
      <c r="I62" s="118" t="e">
        <f>'расч  субв'!#REF!</f>
        <v>#REF!</v>
      </c>
      <c r="J62" s="132"/>
      <c r="K62" s="148">
        <v>1362134</v>
      </c>
      <c r="L62" s="149">
        <v>1362134</v>
      </c>
      <c r="M62" s="58"/>
    </row>
    <row r="63" spans="1:12" ht="13.5">
      <c r="A63" s="80" t="s">
        <v>40</v>
      </c>
      <c r="B63" s="77">
        <f t="shared" si="0"/>
        <v>41</v>
      </c>
      <c r="C63" s="81" t="s">
        <v>31</v>
      </c>
      <c r="D63" s="81" t="s">
        <v>53</v>
      </c>
      <c r="E63" s="81" t="s">
        <v>121</v>
      </c>
      <c r="F63" s="81" t="s">
        <v>75</v>
      </c>
      <c r="G63" s="82">
        <v>220</v>
      </c>
      <c r="H63" s="82"/>
      <c r="I63" s="119"/>
      <c r="J63" s="136"/>
      <c r="K63" s="148"/>
      <c r="L63" s="149"/>
    </row>
    <row r="64" spans="1:12" ht="12.75" customHeight="1">
      <c r="A64" s="83" t="s">
        <v>41</v>
      </c>
      <c r="B64" s="77">
        <f t="shared" si="0"/>
        <v>42</v>
      </c>
      <c r="C64" s="84" t="s">
        <v>31</v>
      </c>
      <c r="D64" s="84" t="s">
        <v>53</v>
      </c>
      <c r="E64" s="84" t="s">
        <v>121</v>
      </c>
      <c r="F64" s="84" t="s">
        <v>76</v>
      </c>
      <c r="G64" s="85">
        <v>221</v>
      </c>
      <c r="H64" s="85"/>
      <c r="I64" s="118"/>
      <c r="J64" s="132"/>
      <c r="K64" s="148"/>
      <c r="L64" s="149"/>
    </row>
    <row r="65" spans="1:12" ht="13.5">
      <c r="A65" s="86" t="s">
        <v>46</v>
      </c>
      <c r="B65" s="77">
        <f t="shared" si="0"/>
        <v>43</v>
      </c>
      <c r="C65" s="81" t="s">
        <v>31</v>
      </c>
      <c r="D65" s="81" t="s">
        <v>53</v>
      </c>
      <c r="E65" s="81" t="s">
        <v>121</v>
      </c>
      <c r="F65" s="81" t="s">
        <v>75</v>
      </c>
      <c r="G65" s="82">
        <v>300</v>
      </c>
      <c r="H65" s="82"/>
      <c r="I65" s="119"/>
      <c r="J65" s="136"/>
      <c r="K65" s="148"/>
      <c r="L65" s="149"/>
    </row>
    <row r="66" spans="1:13" ht="13.5">
      <c r="A66" s="83" t="s">
        <v>47</v>
      </c>
      <c r="B66" s="77">
        <f t="shared" si="0"/>
        <v>44</v>
      </c>
      <c r="C66" s="84" t="s">
        <v>31</v>
      </c>
      <c r="D66" s="84" t="s">
        <v>53</v>
      </c>
      <c r="E66" s="84" t="s">
        <v>121</v>
      </c>
      <c r="F66" s="84" t="s">
        <v>77</v>
      </c>
      <c r="G66" s="85">
        <v>310</v>
      </c>
      <c r="H66" s="85"/>
      <c r="I66" s="118">
        <v>0</v>
      </c>
      <c r="J66" s="132"/>
      <c r="K66" s="148"/>
      <c r="L66" s="149"/>
      <c r="M66" s="58"/>
    </row>
    <row r="67" spans="1:12" ht="39">
      <c r="A67" s="96" t="s">
        <v>152</v>
      </c>
      <c r="B67" s="77">
        <f t="shared" si="0"/>
        <v>45</v>
      </c>
      <c r="C67" s="97" t="s">
        <v>31</v>
      </c>
      <c r="D67" s="97" t="s">
        <v>53</v>
      </c>
      <c r="E67" s="97" t="s">
        <v>122</v>
      </c>
      <c r="F67" s="97"/>
      <c r="G67" s="101"/>
      <c r="H67" s="101"/>
      <c r="I67" s="117">
        <f>I69</f>
        <v>96525</v>
      </c>
      <c r="J67" s="139"/>
      <c r="K67" s="164">
        <v>97500</v>
      </c>
      <c r="L67" s="165">
        <v>97500</v>
      </c>
    </row>
    <row r="68" spans="1:12" ht="13.5">
      <c r="A68" s="86" t="s">
        <v>46</v>
      </c>
      <c r="B68" s="77">
        <f t="shared" si="0"/>
        <v>46</v>
      </c>
      <c r="C68" s="81" t="s">
        <v>31</v>
      </c>
      <c r="D68" s="81" t="s">
        <v>53</v>
      </c>
      <c r="E68" s="81" t="s">
        <v>122</v>
      </c>
      <c r="F68" s="81" t="s">
        <v>75</v>
      </c>
      <c r="G68" s="82"/>
      <c r="H68" s="82"/>
      <c r="I68" s="119">
        <v>96525</v>
      </c>
      <c r="J68" s="136"/>
      <c r="K68" s="148">
        <v>97500</v>
      </c>
      <c r="L68" s="149">
        <v>97500</v>
      </c>
    </row>
    <row r="69" spans="1:13" ht="13.5">
      <c r="A69" s="87" t="s">
        <v>48</v>
      </c>
      <c r="B69" s="77">
        <f t="shared" si="0"/>
        <v>47</v>
      </c>
      <c r="C69" s="84" t="s">
        <v>31</v>
      </c>
      <c r="D69" s="84" t="s">
        <v>53</v>
      </c>
      <c r="E69" s="84" t="s">
        <v>122</v>
      </c>
      <c r="F69" s="105">
        <v>244</v>
      </c>
      <c r="G69" s="85">
        <v>340</v>
      </c>
      <c r="H69" s="106"/>
      <c r="I69" s="118">
        <v>96525</v>
      </c>
      <c r="J69" s="132"/>
      <c r="K69" s="148">
        <v>97500</v>
      </c>
      <c r="L69" s="149">
        <v>97500</v>
      </c>
      <c r="M69" s="58"/>
    </row>
    <row r="70" spans="1:12" ht="13.5">
      <c r="A70" s="96" t="s">
        <v>153</v>
      </c>
      <c r="B70" s="77">
        <f t="shared" si="0"/>
        <v>48</v>
      </c>
      <c r="C70" s="97" t="s">
        <v>31</v>
      </c>
      <c r="D70" s="97" t="s">
        <v>53</v>
      </c>
      <c r="E70" s="97" t="s">
        <v>123</v>
      </c>
      <c r="F70" s="97"/>
      <c r="G70" s="101"/>
      <c r="H70" s="101"/>
      <c r="I70" s="117">
        <f>I72+I73+I74</f>
        <v>0</v>
      </c>
      <c r="J70" s="117"/>
      <c r="K70" s="117">
        <f>K72+K73+K74</f>
        <v>0</v>
      </c>
      <c r="L70" s="172">
        <f>L72+L73+L74</f>
        <v>0</v>
      </c>
    </row>
    <row r="71" spans="1:12" ht="13.5">
      <c r="A71" s="86" t="s">
        <v>154</v>
      </c>
      <c r="B71" s="77">
        <f t="shared" si="0"/>
        <v>49</v>
      </c>
      <c r="C71" s="81" t="s">
        <v>31</v>
      </c>
      <c r="D71" s="81" t="s">
        <v>53</v>
      </c>
      <c r="E71" s="81" t="s">
        <v>123</v>
      </c>
      <c r="F71" s="81" t="s">
        <v>113</v>
      </c>
      <c r="G71" s="82">
        <v>290</v>
      </c>
      <c r="H71" s="107"/>
      <c r="I71" s="119">
        <f>I72+I73+I74</f>
        <v>0</v>
      </c>
      <c r="J71" s="119"/>
      <c r="K71" s="119">
        <f>K72+K73+K74</f>
        <v>0</v>
      </c>
      <c r="L71" s="185">
        <f>L72+L73+L74</f>
        <v>0</v>
      </c>
    </row>
    <row r="72" spans="1:13" ht="26.25">
      <c r="A72" s="87" t="s">
        <v>107</v>
      </c>
      <c r="B72" s="77">
        <f t="shared" si="0"/>
        <v>50</v>
      </c>
      <c r="C72" s="84" t="s">
        <v>31</v>
      </c>
      <c r="D72" s="84" t="s">
        <v>53</v>
      </c>
      <c r="E72" s="84" t="s">
        <v>123</v>
      </c>
      <c r="F72" s="84" t="s">
        <v>82</v>
      </c>
      <c r="G72" s="85">
        <v>290</v>
      </c>
      <c r="H72" s="108"/>
      <c r="I72" s="118"/>
      <c r="J72" s="132"/>
      <c r="K72" s="166"/>
      <c r="L72" s="167"/>
      <c r="M72" s="58"/>
    </row>
    <row r="73" spans="1:13" ht="13.5">
      <c r="A73" s="87" t="s">
        <v>108</v>
      </c>
      <c r="B73" s="77">
        <f t="shared" si="0"/>
        <v>51</v>
      </c>
      <c r="C73" s="84" t="s">
        <v>31</v>
      </c>
      <c r="D73" s="84" t="s">
        <v>53</v>
      </c>
      <c r="E73" s="84" t="s">
        <v>123</v>
      </c>
      <c r="F73" s="84" t="s">
        <v>83</v>
      </c>
      <c r="G73" s="85">
        <v>290</v>
      </c>
      <c r="H73" s="108"/>
      <c r="I73" s="118"/>
      <c r="J73" s="132"/>
      <c r="K73" s="166"/>
      <c r="L73" s="167"/>
      <c r="M73" s="58"/>
    </row>
    <row r="74" spans="1:13" ht="13.5">
      <c r="A74" s="87" t="s">
        <v>109</v>
      </c>
      <c r="B74" s="77">
        <f t="shared" si="0"/>
        <v>52</v>
      </c>
      <c r="C74" s="84" t="s">
        <v>31</v>
      </c>
      <c r="D74" s="84" t="s">
        <v>53</v>
      </c>
      <c r="E74" s="84" t="s">
        <v>123</v>
      </c>
      <c r="F74" s="84" t="s">
        <v>104</v>
      </c>
      <c r="G74" s="85">
        <v>290</v>
      </c>
      <c r="H74" s="108"/>
      <c r="I74" s="118"/>
      <c r="J74" s="132"/>
      <c r="K74" s="166"/>
      <c r="L74" s="167"/>
      <c r="M74" s="58"/>
    </row>
    <row r="75" spans="1:12" ht="13.5">
      <c r="A75" s="96" t="s">
        <v>112</v>
      </c>
      <c r="B75" s="77">
        <f t="shared" si="0"/>
        <v>53</v>
      </c>
      <c r="C75" s="97" t="s">
        <v>31</v>
      </c>
      <c r="D75" s="97" t="s">
        <v>53</v>
      </c>
      <c r="E75" s="97" t="s">
        <v>124</v>
      </c>
      <c r="F75" s="97"/>
      <c r="G75" s="101"/>
      <c r="H75" s="101"/>
      <c r="I75" s="117"/>
      <c r="J75" s="139"/>
      <c r="K75" s="132"/>
      <c r="L75" s="167"/>
    </row>
    <row r="76" spans="1:12" ht="13.5">
      <c r="A76" s="80" t="s">
        <v>40</v>
      </c>
      <c r="B76" s="77">
        <f t="shared" si="0"/>
        <v>54</v>
      </c>
      <c r="C76" s="97" t="s">
        <v>31</v>
      </c>
      <c r="D76" s="97" t="s">
        <v>53</v>
      </c>
      <c r="E76" s="97" t="s">
        <v>124</v>
      </c>
      <c r="F76" s="97" t="s">
        <v>75</v>
      </c>
      <c r="G76" s="101">
        <v>220</v>
      </c>
      <c r="H76" s="101"/>
      <c r="I76" s="117">
        <f>I77+I78+I79+I80+I81</f>
        <v>0</v>
      </c>
      <c r="J76" s="117"/>
      <c r="K76" s="117">
        <f>K77+K78+K79+K80+K81</f>
        <v>0</v>
      </c>
      <c r="L76" s="172">
        <f>L77+L78+L79+L80+L81</f>
        <v>0</v>
      </c>
    </row>
    <row r="77" spans="1:13" ht="13.5">
      <c r="A77" s="87" t="s">
        <v>42</v>
      </c>
      <c r="B77" s="77">
        <f t="shared" si="0"/>
        <v>55</v>
      </c>
      <c r="C77" s="84" t="s">
        <v>31</v>
      </c>
      <c r="D77" s="84" t="s">
        <v>53</v>
      </c>
      <c r="E77" s="84" t="s">
        <v>124</v>
      </c>
      <c r="F77" s="84" t="s">
        <v>77</v>
      </c>
      <c r="G77" s="85">
        <v>223</v>
      </c>
      <c r="H77" s="103" t="s">
        <v>50</v>
      </c>
      <c r="I77" s="118"/>
      <c r="J77" s="132"/>
      <c r="K77" s="132"/>
      <c r="L77" s="167"/>
      <c r="M77" s="58"/>
    </row>
    <row r="78" spans="1:12" ht="13.5">
      <c r="A78" s="87" t="s">
        <v>42</v>
      </c>
      <c r="B78" s="77">
        <f t="shared" si="0"/>
        <v>56</v>
      </c>
      <c r="C78" s="84" t="s">
        <v>31</v>
      </c>
      <c r="D78" s="84" t="s">
        <v>53</v>
      </c>
      <c r="E78" s="84" t="s">
        <v>124</v>
      </c>
      <c r="F78" s="84" t="s">
        <v>77</v>
      </c>
      <c r="G78" s="85">
        <v>223</v>
      </c>
      <c r="H78" s="103" t="s">
        <v>51</v>
      </c>
      <c r="I78" s="118"/>
      <c r="J78" s="132"/>
      <c r="K78" s="132"/>
      <c r="L78" s="167"/>
    </row>
    <row r="79" spans="1:12" ht="13.5">
      <c r="A79" s="83" t="s">
        <v>44</v>
      </c>
      <c r="B79" s="77">
        <f t="shared" si="0"/>
        <v>57</v>
      </c>
      <c r="C79" s="84" t="s">
        <v>31</v>
      </c>
      <c r="D79" s="84" t="s">
        <v>53</v>
      </c>
      <c r="E79" s="84" t="s">
        <v>124</v>
      </c>
      <c r="F79" s="84" t="s">
        <v>77</v>
      </c>
      <c r="G79" s="85">
        <v>225</v>
      </c>
      <c r="H79" s="103"/>
      <c r="I79" s="118"/>
      <c r="J79" s="132"/>
      <c r="K79" s="132"/>
      <c r="L79" s="167"/>
    </row>
    <row r="80" spans="1:13" ht="13.5">
      <c r="A80" s="83" t="s">
        <v>45</v>
      </c>
      <c r="B80" s="77">
        <f t="shared" si="0"/>
        <v>58</v>
      </c>
      <c r="C80" s="84" t="s">
        <v>31</v>
      </c>
      <c r="D80" s="84" t="s">
        <v>53</v>
      </c>
      <c r="E80" s="84" t="s">
        <v>124</v>
      </c>
      <c r="F80" s="84" t="s">
        <v>77</v>
      </c>
      <c r="G80" s="85">
        <v>226</v>
      </c>
      <c r="H80" s="103"/>
      <c r="I80" s="118"/>
      <c r="J80" s="132"/>
      <c r="K80" s="132"/>
      <c r="L80" s="167"/>
      <c r="M80" s="58"/>
    </row>
    <row r="81" spans="1:13" ht="14.25" thickBot="1">
      <c r="A81" s="88" t="s">
        <v>48</v>
      </c>
      <c r="B81" s="89">
        <f t="shared" si="0"/>
        <v>59</v>
      </c>
      <c r="C81" s="90" t="s">
        <v>31</v>
      </c>
      <c r="D81" s="90" t="s">
        <v>53</v>
      </c>
      <c r="E81" s="90" t="s">
        <v>124</v>
      </c>
      <c r="F81" s="90" t="s">
        <v>77</v>
      </c>
      <c r="G81" s="91">
        <v>340</v>
      </c>
      <c r="H81" s="91"/>
      <c r="I81" s="125"/>
      <c r="J81" s="137"/>
      <c r="K81" s="137"/>
      <c r="L81" s="168"/>
      <c r="M81" s="58"/>
    </row>
    <row r="82" spans="1:12" ht="18" customHeight="1">
      <c r="A82" s="169" t="s">
        <v>155</v>
      </c>
      <c r="B82" s="93">
        <f t="shared" si="0"/>
        <v>60</v>
      </c>
      <c r="C82" s="74" t="s">
        <v>31</v>
      </c>
      <c r="D82" s="74" t="s">
        <v>31</v>
      </c>
      <c r="E82" s="74"/>
      <c r="F82" s="74"/>
      <c r="G82" s="75"/>
      <c r="H82" s="170"/>
      <c r="I82" s="124">
        <f>I84+I87</f>
        <v>70380</v>
      </c>
      <c r="J82" s="124"/>
      <c r="K82" s="124">
        <f>K84+K87</f>
        <v>70380</v>
      </c>
      <c r="L82" s="171">
        <f>L84+L87</f>
        <v>70380</v>
      </c>
    </row>
    <row r="83" spans="1:12" ht="26.25">
      <c r="A83" s="96" t="s">
        <v>156</v>
      </c>
      <c r="B83" s="77">
        <f t="shared" si="0"/>
        <v>61</v>
      </c>
      <c r="C83" s="97" t="s">
        <v>31</v>
      </c>
      <c r="D83" s="97" t="s">
        <v>31</v>
      </c>
      <c r="E83" s="97" t="s">
        <v>157</v>
      </c>
      <c r="F83" s="97"/>
      <c r="G83" s="101"/>
      <c r="H83" s="109"/>
      <c r="I83" s="117">
        <f>I84+I87</f>
        <v>70380</v>
      </c>
      <c r="J83" s="117"/>
      <c r="K83" s="117">
        <f>K84+K87</f>
        <v>70380</v>
      </c>
      <c r="L83" s="172">
        <f>L84+L87</f>
        <v>70380</v>
      </c>
    </row>
    <row r="84" spans="1:12" ht="26.25">
      <c r="A84" s="96" t="s">
        <v>158</v>
      </c>
      <c r="B84" s="77">
        <f t="shared" si="0"/>
        <v>62</v>
      </c>
      <c r="C84" s="97" t="s">
        <v>31</v>
      </c>
      <c r="D84" s="97" t="s">
        <v>31</v>
      </c>
      <c r="E84" s="97" t="s">
        <v>125</v>
      </c>
      <c r="F84" s="97"/>
      <c r="G84" s="101"/>
      <c r="H84" s="110"/>
      <c r="I84" s="117">
        <f>I85+I86</f>
        <v>0</v>
      </c>
      <c r="J84" s="117"/>
      <c r="K84" s="117">
        <f>K85+K86</f>
        <v>0</v>
      </c>
      <c r="L84" s="172">
        <f>L85+L86</f>
        <v>0</v>
      </c>
    </row>
    <row r="85" spans="1:12" ht="13.5">
      <c r="A85" s="86" t="s">
        <v>46</v>
      </c>
      <c r="B85" s="77">
        <f t="shared" si="0"/>
        <v>63</v>
      </c>
      <c r="C85" s="81" t="s">
        <v>31</v>
      </c>
      <c r="D85" s="81" t="s">
        <v>31</v>
      </c>
      <c r="E85" s="81" t="s">
        <v>125</v>
      </c>
      <c r="F85" s="81" t="s">
        <v>75</v>
      </c>
      <c r="G85" s="82">
        <v>300</v>
      </c>
      <c r="H85" s="82"/>
      <c r="I85" s="119"/>
      <c r="J85" s="136"/>
      <c r="K85" s="132"/>
      <c r="L85" s="167"/>
    </row>
    <row r="86" spans="1:13" ht="13.5">
      <c r="A86" s="87" t="s">
        <v>48</v>
      </c>
      <c r="B86" s="77">
        <f t="shared" si="0"/>
        <v>64</v>
      </c>
      <c r="C86" s="84" t="s">
        <v>31</v>
      </c>
      <c r="D86" s="84" t="s">
        <v>31</v>
      </c>
      <c r="E86" s="84" t="s">
        <v>125</v>
      </c>
      <c r="F86" s="84" t="s">
        <v>77</v>
      </c>
      <c r="G86" s="85">
        <v>340</v>
      </c>
      <c r="H86" s="85"/>
      <c r="I86" s="118"/>
      <c r="J86" s="132"/>
      <c r="K86" s="132"/>
      <c r="L86" s="167"/>
      <c r="M86" s="58"/>
    </row>
    <row r="87" spans="1:12" ht="39">
      <c r="A87" s="96" t="s">
        <v>159</v>
      </c>
      <c r="B87" s="77">
        <f t="shared" si="0"/>
        <v>65</v>
      </c>
      <c r="C87" s="97" t="s">
        <v>31</v>
      </c>
      <c r="D87" s="97" t="s">
        <v>31</v>
      </c>
      <c r="E87" s="97" t="s">
        <v>126</v>
      </c>
      <c r="F87" s="97"/>
      <c r="G87" s="101"/>
      <c r="H87" s="101"/>
      <c r="I87" s="117">
        <f>I88+I89</f>
        <v>70380</v>
      </c>
      <c r="J87" s="139"/>
      <c r="K87" s="139">
        <v>70380</v>
      </c>
      <c r="L87" s="173">
        <v>70380</v>
      </c>
    </row>
    <row r="88" spans="1:12" ht="13.5">
      <c r="A88" s="86" t="s">
        <v>46</v>
      </c>
      <c r="B88" s="77">
        <f t="shared" si="0"/>
        <v>66</v>
      </c>
      <c r="C88" s="81" t="s">
        <v>31</v>
      </c>
      <c r="D88" s="81" t="s">
        <v>31</v>
      </c>
      <c r="E88" s="81" t="s">
        <v>126</v>
      </c>
      <c r="F88" s="81" t="s">
        <v>75</v>
      </c>
      <c r="G88" s="82">
        <v>300</v>
      </c>
      <c r="H88" s="82"/>
      <c r="I88" s="119"/>
      <c r="J88" s="136"/>
      <c r="K88" s="132"/>
      <c r="L88" s="167"/>
    </row>
    <row r="89" spans="1:13" ht="14.25" thickBot="1">
      <c r="A89" s="88" t="s">
        <v>48</v>
      </c>
      <c r="B89" s="89">
        <f>B88+1</f>
        <v>67</v>
      </c>
      <c r="C89" s="90" t="s">
        <v>31</v>
      </c>
      <c r="D89" s="90" t="s">
        <v>31</v>
      </c>
      <c r="E89" s="90" t="s">
        <v>126</v>
      </c>
      <c r="F89" s="90" t="s">
        <v>77</v>
      </c>
      <c r="G89" s="91">
        <v>340</v>
      </c>
      <c r="H89" s="91"/>
      <c r="I89" s="125">
        <v>70380</v>
      </c>
      <c r="J89" s="137"/>
      <c r="K89" s="137">
        <v>70380</v>
      </c>
      <c r="L89" s="168">
        <v>70380</v>
      </c>
      <c r="M89" s="58"/>
    </row>
    <row r="90" spans="1:12" ht="13.5" thickBot="1">
      <c r="A90" s="174" t="s">
        <v>58</v>
      </c>
      <c r="B90" s="175"/>
      <c r="C90" s="175"/>
      <c r="D90" s="175"/>
      <c r="E90" s="175"/>
      <c r="F90" s="175"/>
      <c r="G90" s="175"/>
      <c r="H90" s="175"/>
      <c r="I90" s="176" t="e">
        <f>I23</f>
        <v>#REF!</v>
      </c>
      <c r="J90" s="177"/>
      <c r="K90" s="176">
        <f>K23</f>
        <v>6050569</v>
      </c>
      <c r="L90" s="178">
        <f>L23</f>
        <v>6050569</v>
      </c>
    </row>
    <row r="91" spans="1:10" ht="12.75">
      <c r="A91" s="6"/>
      <c r="B91" s="55"/>
      <c r="C91" s="111"/>
      <c r="D91" s="111"/>
      <c r="E91" s="111"/>
      <c r="F91" s="111"/>
      <c r="G91" s="55"/>
      <c r="H91" s="55"/>
      <c r="I91" s="130"/>
      <c r="J91" s="141"/>
    </row>
    <row r="92" spans="1:8" ht="12.75">
      <c r="A92" s="51"/>
      <c r="B92" s="51"/>
      <c r="C92" s="51"/>
      <c r="D92" s="51"/>
      <c r="E92" s="51"/>
      <c r="F92" s="51"/>
      <c r="G92" s="51"/>
      <c r="H92" s="51"/>
    </row>
    <row r="93" spans="1:15" ht="12.75">
      <c r="A93" s="51" t="s">
        <v>93</v>
      </c>
      <c r="B93" s="51"/>
      <c r="C93" s="51"/>
      <c r="D93" s="51"/>
      <c r="E93" s="51"/>
      <c r="F93" s="51" t="s">
        <v>60</v>
      </c>
      <c r="G93" s="51"/>
      <c r="H93" s="51"/>
      <c r="O93" s="53"/>
    </row>
    <row r="94" spans="1:8" ht="12.75">
      <c r="A94" s="51"/>
      <c r="B94" s="51"/>
      <c r="C94" s="51"/>
      <c r="D94" s="51"/>
      <c r="E94" s="51"/>
      <c r="F94" s="51"/>
      <c r="G94" s="51"/>
      <c r="H94" s="51"/>
    </row>
    <row r="95" spans="1:9" ht="12.75">
      <c r="A95" s="51" t="s">
        <v>94</v>
      </c>
      <c r="B95" s="51"/>
      <c r="C95" s="51"/>
      <c r="D95" s="51"/>
      <c r="E95" s="51"/>
      <c r="F95" s="51" t="s">
        <v>130</v>
      </c>
      <c r="G95" s="51"/>
      <c r="H95" s="51"/>
      <c r="I95" s="122" t="s">
        <v>61</v>
      </c>
    </row>
  </sheetData>
  <sheetProtection/>
  <mergeCells count="27">
    <mergeCell ref="K20:K21"/>
    <mergeCell ref="H15:I15"/>
    <mergeCell ref="H16:I16"/>
    <mergeCell ref="B17:G17"/>
    <mergeCell ref="H17:I18"/>
    <mergeCell ref="A20:A21"/>
    <mergeCell ref="B20:B21"/>
    <mergeCell ref="C20:H20"/>
    <mergeCell ref="I20:J20"/>
    <mergeCell ref="L20:L21"/>
    <mergeCell ref="H19:I19"/>
    <mergeCell ref="J17:J18"/>
    <mergeCell ref="A10:G10"/>
    <mergeCell ref="H10:I10"/>
    <mergeCell ref="B11:G11"/>
    <mergeCell ref="H11:I11"/>
    <mergeCell ref="J11:J12"/>
    <mergeCell ref="B13:G13"/>
    <mergeCell ref="H13:I13"/>
    <mergeCell ref="J13:J14"/>
    <mergeCell ref="B15:G15"/>
    <mergeCell ref="A2:A3"/>
    <mergeCell ref="F2:J3"/>
    <mergeCell ref="H7:I7"/>
    <mergeCell ref="H8:I9"/>
    <mergeCell ref="J8:J9"/>
    <mergeCell ref="A9:G9"/>
  </mergeCells>
  <printOptions/>
  <pageMargins left="0.3937007874015748" right="0" top="0.3937007874015748" bottom="0" header="0" footer="0"/>
  <pageSetup horizontalDpi="300" verticalDpi="300" orientation="portrait" paperSize="9" scale="70" r:id="rId1"/>
  <colBreaks count="1" manualBreakCount="1">
    <brk id="12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A1">
      <selection activeCell="N17" sqref="N17"/>
    </sheetView>
  </sheetViews>
  <sheetFormatPr defaultColWidth="9.00390625" defaultRowHeight="12.75"/>
  <cols>
    <col min="2" max="3" width="4.00390625" style="0" customWidth="1"/>
    <col min="4" max="4" width="3.875" style="0" customWidth="1"/>
    <col min="5" max="5" width="5.25390625" style="0" customWidth="1"/>
    <col min="6" max="6" width="1.625" style="0" customWidth="1"/>
    <col min="7" max="7" width="4.75390625" style="0" customWidth="1"/>
    <col min="9" max="9" width="10.25390625" style="0" customWidth="1"/>
    <col min="10" max="10" width="0.74609375" style="0" customWidth="1"/>
    <col min="11" max="11" width="1.25" style="0" customWidth="1"/>
    <col min="15" max="15" width="0.6171875" style="0" customWidth="1"/>
    <col min="16" max="16" width="1.37890625" style="0" customWidth="1"/>
    <col min="17" max="17" width="0.74609375" style="0" customWidth="1"/>
  </cols>
  <sheetData>
    <row r="1" spans="1:18" ht="12.75">
      <c r="A1" s="3"/>
      <c r="B1" s="8"/>
      <c r="C1" s="8"/>
      <c r="D1" s="8"/>
      <c r="E1" s="8"/>
      <c r="F1" s="8"/>
      <c r="G1" s="8"/>
      <c r="H1" s="8"/>
      <c r="I1" s="8"/>
      <c r="J1" s="8"/>
      <c r="K1" s="8"/>
      <c r="L1" s="10" t="s">
        <v>111</v>
      </c>
      <c r="M1" s="10"/>
      <c r="N1" s="10"/>
      <c r="O1" s="10"/>
      <c r="P1" s="10"/>
      <c r="Q1" s="11"/>
      <c r="R1" s="11"/>
    </row>
    <row r="2" spans="1:18" ht="12.75">
      <c r="A2" s="600"/>
      <c r="B2" s="600"/>
      <c r="C2" s="600"/>
      <c r="D2" s="600"/>
      <c r="E2" s="600"/>
      <c r="F2" s="600"/>
      <c r="G2" s="8"/>
      <c r="H2" s="8"/>
      <c r="I2" s="8"/>
      <c r="J2" s="8"/>
      <c r="K2" s="8"/>
      <c r="L2" s="549" t="s">
        <v>318</v>
      </c>
      <c r="M2" s="549"/>
      <c r="N2" s="549"/>
      <c r="O2" s="549"/>
      <c r="P2" s="549"/>
      <c r="Q2" s="549"/>
      <c r="R2" s="549"/>
    </row>
    <row r="3" spans="1:18" ht="12.75">
      <c r="A3" s="3"/>
      <c r="B3" s="8"/>
      <c r="C3" s="8"/>
      <c r="D3" s="8"/>
      <c r="E3" s="8"/>
      <c r="F3" s="8"/>
      <c r="G3" s="8"/>
      <c r="H3" s="8"/>
      <c r="I3" s="8"/>
      <c r="J3" s="8"/>
      <c r="K3" s="8"/>
      <c r="L3" s="549"/>
      <c r="M3" s="549"/>
      <c r="N3" s="549"/>
      <c r="O3" s="549"/>
      <c r="P3" s="549"/>
      <c r="Q3" s="549"/>
      <c r="R3" s="549"/>
    </row>
    <row r="4" spans="1:18" ht="12.75">
      <c r="A4" s="3"/>
      <c r="B4" s="8"/>
      <c r="C4" s="8"/>
      <c r="D4" s="8"/>
      <c r="E4" s="8"/>
      <c r="F4" s="8"/>
      <c r="G4" s="8"/>
      <c r="H4" s="8"/>
      <c r="I4" s="8"/>
      <c r="J4" s="8"/>
      <c r="K4" s="8"/>
      <c r="L4" s="10" t="s">
        <v>319</v>
      </c>
      <c r="M4" s="10"/>
      <c r="N4" s="10"/>
      <c r="O4" s="10"/>
      <c r="P4" s="10"/>
      <c r="Q4" s="11"/>
      <c r="R4" s="11"/>
    </row>
    <row r="5" spans="1:18" ht="12.75">
      <c r="A5" s="40"/>
      <c r="B5" s="8"/>
      <c r="C5" s="550" t="s">
        <v>24</v>
      </c>
      <c r="D5" s="550"/>
      <c r="E5" s="550"/>
      <c r="F5" s="550"/>
      <c r="G5" s="550"/>
      <c r="H5" s="550"/>
      <c r="I5" s="550"/>
      <c r="J5" s="40"/>
      <c r="K5" s="40"/>
      <c r="L5" s="10" t="s">
        <v>66</v>
      </c>
      <c r="M5" s="10"/>
      <c r="N5" s="10"/>
      <c r="O5" s="10"/>
      <c r="P5" s="10"/>
      <c r="Q5" s="8"/>
      <c r="R5" s="8"/>
    </row>
    <row r="6" spans="1:18" ht="12.75">
      <c r="A6" s="40"/>
      <c r="B6" s="8"/>
      <c r="C6" s="550" t="s">
        <v>315</v>
      </c>
      <c r="D6" s="550"/>
      <c r="E6" s="550"/>
      <c r="F6" s="550"/>
      <c r="G6" s="550"/>
      <c r="H6" s="550"/>
      <c r="I6" s="550"/>
      <c r="J6" s="40"/>
      <c r="K6" s="40"/>
      <c r="L6" s="40"/>
      <c r="M6" s="8"/>
      <c r="N6" s="8"/>
      <c r="O6" s="8"/>
      <c r="P6" s="8"/>
      <c r="Q6" s="8"/>
      <c r="R6" s="8"/>
    </row>
    <row r="7" spans="1:18" ht="12.75">
      <c r="A7" s="40"/>
      <c r="B7" s="8"/>
      <c r="C7" s="551" t="s">
        <v>320</v>
      </c>
      <c r="D7" s="551"/>
      <c r="E7" s="551"/>
      <c r="F7" s="551"/>
      <c r="G7" s="551"/>
      <c r="H7" s="551"/>
      <c r="I7" s="551"/>
      <c r="J7" s="551"/>
      <c r="K7" s="49"/>
      <c r="L7" s="40"/>
      <c r="M7" s="8"/>
      <c r="N7" s="8"/>
      <c r="O7" s="8"/>
      <c r="P7" s="8"/>
      <c r="Q7" s="8"/>
      <c r="R7" s="8"/>
    </row>
    <row r="8" spans="1:18" ht="12.75">
      <c r="A8" s="40"/>
      <c r="B8" s="8"/>
      <c r="C8" s="8"/>
      <c r="D8" s="8"/>
      <c r="E8" s="49"/>
      <c r="F8" s="49"/>
      <c r="G8" s="49"/>
      <c r="H8" s="49"/>
      <c r="I8" s="49"/>
      <c r="J8" s="49"/>
      <c r="K8" s="49"/>
      <c r="L8" s="40"/>
      <c r="M8" s="8"/>
      <c r="N8" s="8"/>
      <c r="O8" s="8"/>
      <c r="P8" s="8"/>
      <c r="Q8" s="8"/>
      <c r="R8" s="8"/>
    </row>
    <row r="9" spans="1:18" ht="12.75">
      <c r="A9" s="596" t="s">
        <v>74</v>
      </c>
      <c r="B9" s="596"/>
      <c r="C9" s="596"/>
      <c r="D9" s="596"/>
      <c r="E9" s="596"/>
      <c r="F9" s="596"/>
      <c r="G9" s="596"/>
      <c r="H9" s="596"/>
      <c r="I9" s="596"/>
      <c r="J9" s="596"/>
      <c r="K9" s="596"/>
      <c r="L9" s="596"/>
      <c r="M9" s="596"/>
      <c r="N9" s="596"/>
      <c r="O9" s="596"/>
      <c r="P9" s="596"/>
      <c r="Q9" s="596"/>
      <c r="R9" s="596"/>
    </row>
    <row r="10" spans="1:18" ht="12.75">
      <c r="A10" s="41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ht="12.75">
      <c r="A11" s="29" t="s">
        <v>25</v>
      </c>
      <c r="B11" s="569" t="s">
        <v>26</v>
      </c>
      <c r="C11" s="569"/>
      <c r="D11" s="569"/>
      <c r="E11" s="569"/>
      <c r="F11" s="569"/>
      <c r="G11" s="569"/>
      <c r="H11" s="569" t="s">
        <v>28</v>
      </c>
      <c r="I11" s="569"/>
      <c r="J11" s="505" t="s">
        <v>160</v>
      </c>
      <c r="K11" s="506"/>
      <c r="L11" s="507"/>
      <c r="M11" s="569" t="s">
        <v>161</v>
      </c>
      <c r="N11" s="569"/>
      <c r="O11" s="569"/>
      <c r="P11" s="569" t="s">
        <v>37</v>
      </c>
      <c r="Q11" s="569"/>
      <c r="R11" s="569"/>
    </row>
    <row r="12" spans="1:18" ht="12.75">
      <c r="A12" s="29">
        <v>1</v>
      </c>
      <c r="B12" s="569">
        <v>2</v>
      </c>
      <c r="C12" s="569"/>
      <c r="D12" s="569"/>
      <c r="E12" s="569"/>
      <c r="F12" s="569"/>
      <c r="G12" s="569"/>
      <c r="H12" s="569">
        <v>3</v>
      </c>
      <c r="I12" s="569"/>
      <c r="J12" s="505">
        <v>4</v>
      </c>
      <c r="K12" s="506"/>
      <c r="L12" s="507"/>
      <c r="M12" s="569">
        <v>5</v>
      </c>
      <c r="N12" s="569"/>
      <c r="O12" s="569"/>
      <c r="P12" s="569">
        <v>6</v>
      </c>
      <c r="Q12" s="569"/>
      <c r="R12" s="569"/>
    </row>
    <row r="13" spans="1:18" ht="12.75">
      <c r="A13" s="29">
        <v>1</v>
      </c>
      <c r="B13" s="493" t="s">
        <v>321</v>
      </c>
      <c r="C13" s="494"/>
      <c r="D13" s="494"/>
      <c r="E13" s="494"/>
      <c r="F13" s="494"/>
      <c r="G13" s="495"/>
      <c r="H13" s="496"/>
      <c r="I13" s="497"/>
      <c r="J13" s="559" t="s">
        <v>182</v>
      </c>
      <c r="K13" s="560"/>
      <c r="L13" s="561"/>
      <c r="M13" s="532" t="s">
        <v>182</v>
      </c>
      <c r="N13" s="533"/>
      <c r="O13" s="534"/>
      <c r="P13" s="532">
        <v>0</v>
      </c>
      <c r="Q13" s="533"/>
      <c r="R13" s="534"/>
    </row>
    <row r="14" spans="1:18" ht="12.75">
      <c r="A14" s="217" t="s">
        <v>57</v>
      </c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9"/>
      <c r="P14" s="597">
        <f>SUM(P13:R13)</f>
        <v>0</v>
      </c>
      <c r="Q14" s="598"/>
      <c r="R14" s="599"/>
    </row>
    <row r="15" spans="1:18" ht="12.75">
      <c r="A15" s="46"/>
      <c r="B15" s="18"/>
      <c r="C15" s="18"/>
      <c r="D15" s="18"/>
      <c r="E15" s="18"/>
      <c r="F15" s="18"/>
      <c r="G15" s="18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</row>
    <row r="16" spans="1:18" ht="15.75">
      <c r="A16" s="47"/>
      <c r="B16" s="8"/>
      <c r="C16" s="44" t="s">
        <v>322</v>
      </c>
      <c r="D16" s="8"/>
      <c r="E16" s="37"/>
      <c r="F16" s="19">
        <f>P14</f>
        <v>0</v>
      </c>
      <c r="G16" s="37"/>
      <c r="H16" s="226">
        <f>P14</f>
        <v>0</v>
      </c>
      <c r="I16" s="37"/>
      <c r="J16" s="37"/>
      <c r="K16" s="37"/>
      <c r="L16" s="37"/>
      <c r="M16" s="37"/>
      <c r="N16" s="37"/>
      <c r="O16" s="37"/>
      <c r="P16" s="37"/>
      <c r="Q16" s="37"/>
      <c r="R16" s="37"/>
    </row>
    <row r="17" spans="1:18" ht="12.75">
      <c r="A17" s="47"/>
      <c r="B17" s="8"/>
      <c r="C17" s="44"/>
      <c r="D17" s="8"/>
      <c r="E17" s="37"/>
      <c r="F17" s="19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</row>
    <row r="18" spans="1:18" ht="12.75">
      <c r="A18" s="48"/>
      <c r="B18" s="18"/>
      <c r="C18" s="18"/>
      <c r="D18" s="18"/>
      <c r="E18" s="18"/>
      <c r="F18" s="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</row>
    <row r="19" spans="1:18" ht="12.75">
      <c r="A19" s="10" t="s">
        <v>93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 t="s">
        <v>60</v>
      </c>
      <c r="M19" s="18"/>
      <c r="N19" s="18"/>
      <c r="O19" s="18"/>
      <c r="P19" s="18"/>
      <c r="Q19" s="18"/>
      <c r="R19" s="18"/>
    </row>
    <row r="20" spans="1:18" ht="12.75">
      <c r="A20" s="10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</row>
    <row r="21" spans="1:18" ht="12.75">
      <c r="A21" s="10" t="s">
        <v>94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 t="s">
        <v>130</v>
      </c>
      <c r="M21" s="18"/>
      <c r="N21" s="18"/>
      <c r="O21" s="8"/>
      <c r="P21" s="18"/>
      <c r="Q21" s="8"/>
      <c r="R21" s="18"/>
    </row>
    <row r="22" spans="1:18" ht="12.75">
      <c r="A22" s="38" t="s">
        <v>61</v>
      </c>
      <c r="C22" s="18"/>
      <c r="D22" s="18"/>
      <c r="E22" s="18"/>
      <c r="F22" s="18"/>
      <c r="G22" s="1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ht="12.75">
      <c r="A23" s="40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</sheetData>
  <sheetProtection/>
  <mergeCells count="22">
    <mergeCell ref="B13:G13"/>
    <mergeCell ref="H13:I13"/>
    <mergeCell ref="J13:L13"/>
    <mergeCell ref="M13:O13"/>
    <mergeCell ref="P13:R13"/>
    <mergeCell ref="P14:R14"/>
    <mergeCell ref="B11:G11"/>
    <mergeCell ref="H11:I11"/>
    <mergeCell ref="J11:L11"/>
    <mergeCell ref="M11:O11"/>
    <mergeCell ref="P11:R11"/>
    <mergeCell ref="B12:G12"/>
    <mergeCell ref="H12:I12"/>
    <mergeCell ref="J12:L12"/>
    <mergeCell ref="M12:O12"/>
    <mergeCell ref="P12:R12"/>
    <mergeCell ref="A2:F2"/>
    <mergeCell ref="L2:R3"/>
    <mergeCell ref="C5:I5"/>
    <mergeCell ref="C6:I6"/>
    <mergeCell ref="C7:J7"/>
    <mergeCell ref="A9:R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30"/>
  <sheetViews>
    <sheetView view="pageBreakPreview" zoomScale="60" zoomScalePageLayoutView="0" workbookViewId="0" topLeftCell="A1">
      <selection activeCell="A1" sqref="A1:R30"/>
    </sheetView>
  </sheetViews>
  <sheetFormatPr defaultColWidth="9.00390625" defaultRowHeight="12.75"/>
  <cols>
    <col min="2" max="2" width="3.375" style="0" customWidth="1"/>
    <col min="3" max="3" width="1.875" style="0" customWidth="1"/>
    <col min="4" max="4" width="2.25390625" style="0" customWidth="1"/>
    <col min="5" max="5" width="6.625" style="0" customWidth="1"/>
    <col min="6" max="6" width="8.25390625" style="0" customWidth="1"/>
    <col min="7" max="7" width="9.125" style="0" hidden="1" customWidth="1"/>
    <col min="10" max="10" width="7.625" style="0" customWidth="1"/>
    <col min="11" max="11" width="2.25390625" style="0" customWidth="1"/>
    <col min="12" max="12" width="5.00390625" style="0" customWidth="1"/>
    <col min="13" max="13" width="4.25390625" style="0" customWidth="1"/>
    <col min="14" max="14" width="5.125" style="0" customWidth="1"/>
    <col min="16" max="16" width="7.00390625" style="0" customWidth="1"/>
    <col min="17" max="17" width="1.875" style="0" customWidth="1"/>
  </cols>
  <sheetData>
    <row r="1" spans="1:18" ht="12.75" customHeight="1">
      <c r="A1" s="3"/>
      <c r="B1" s="8"/>
      <c r="C1" s="8"/>
      <c r="D1" s="8"/>
      <c r="E1" s="8"/>
      <c r="F1" s="8"/>
      <c r="G1" s="8"/>
      <c r="H1" s="8"/>
      <c r="I1" s="8"/>
      <c r="J1" s="8"/>
      <c r="K1" s="8"/>
      <c r="L1" s="10" t="s">
        <v>111</v>
      </c>
      <c r="M1" s="10"/>
      <c r="N1" s="10"/>
      <c r="O1" s="10"/>
      <c r="P1" s="10"/>
      <c r="Q1" s="11"/>
      <c r="R1" s="11"/>
    </row>
    <row r="2" spans="1:18" ht="12.75">
      <c r="A2" s="600"/>
      <c r="B2" s="600"/>
      <c r="C2" s="600"/>
      <c r="D2" s="600"/>
      <c r="E2" s="600"/>
      <c r="F2" s="600"/>
      <c r="G2" s="8"/>
      <c r="H2" s="8"/>
      <c r="I2" s="8"/>
      <c r="J2" s="8"/>
      <c r="K2" s="8"/>
      <c r="L2" s="549" t="s">
        <v>174</v>
      </c>
      <c r="M2" s="549"/>
      <c r="N2" s="549"/>
      <c r="O2" s="549"/>
      <c r="P2" s="549"/>
      <c r="Q2" s="549"/>
      <c r="R2" s="549"/>
    </row>
    <row r="3" spans="1:18" ht="12.75">
      <c r="A3" s="600"/>
      <c r="B3" s="600"/>
      <c r="C3" s="600"/>
      <c r="D3" s="600"/>
      <c r="E3" s="600"/>
      <c r="F3" s="600"/>
      <c r="G3" s="8"/>
      <c r="H3" s="8"/>
      <c r="I3" s="8"/>
      <c r="J3" s="8"/>
      <c r="K3" s="8"/>
      <c r="L3" s="549"/>
      <c r="M3" s="549"/>
      <c r="N3" s="549"/>
      <c r="O3" s="549"/>
      <c r="P3" s="549"/>
      <c r="Q3" s="549"/>
      <c r="R3" s="549"/>
    </row>
    <row r="4" spans="1:18" ht="12.75">
      <c r="A4" s="3"/>
      <c r="B4" s="8"/>
      <c r="C4" s="8"/>
      <c r="D4" s="8"/>
      <c r="E4" s="8"/>
      <c r="F4" s="8"/>
      <c r="G4" s="8"/>
      <c r="H4" s="8"/>
      <c r="I4" s="8"/>
      <c r="J4" s="8"/>
      <c r="K4" s="8"/>
      <c r="L4" s="10" t="s">
        <v>175</v>
      </c>
      <c r="M4" s="10"/>
      <c r="N4" s="10"/>
      <c r="O4" s="10"/>
      <c r="P4" s="10"/>
      <c r="Q4" s="11"/>
      <c r="R4" s="11"/>
    </row>
    <row r="5" spans="1:18" ht="12.75">
      <c r="A5" s="3"/>
      <c r="B5" s="8"/>
      <c r="C5" s="8"/>
      <c r="D5" s="8"/>
      <c r="E5" s="8"/>
      <c r="F5" s="8"/>
      <c r="G5" s="8"/>
      <c r="H5" s="8"/>
      <c r="I5" s="8"/>
      <c r="J5" s="8"/>
      <c r="K5" s="8"/>
      <c r="L5" s="10" t="s">
        <v>66</v>
      </c>
      <c r="M5" s="10"/>
      <c r="N5" s="10"/>
      <c r="O5" s="10"/>
      <c r="P5" s="10"/>
      <c r="Q5" s="8"/>
      <c r="R5" s="8"/>
    </row>
    <row r="6" spans="1:18" ht="12.75">
      <c r="A6" s="40"/>
      <c r="B6" s="8"/>
      <c r="C6" s="8"/>
      <c r="D6" s="8"/>
      <c r="E6" s="550" t="s">
        <v>24</v>
      </c>
      <c r="F6" s="550"/>
      <c r="G6" s="550"/>
      <c r="H6" s="550"/>
      <c r="I6" s="550"/>
      <c r="J6" s="550"/>
      <c r="K6" s="550"/>
      <c r="L6" s="550"/>
      <c r="M6" s="8"/>
      <c r="N6" s="8"/>
      <c r="O6" s="8"/>
      <c r="P6" s="8"/>
      <c r="Q6" s="8"/>
      <c r="R6" s="8"/>
    </row>
    <row r="7" spans="1:18" ht="12.75">
      <c r="A7" s="550" t="s">
        <v>298</v>
      </c>
      <c r="B7" s="550"/>
      <c r="C7" s="550"/>
      <c r="D7" s="550"/>
      <c r="E7" s="550"/>
      <c r="F7" s="550"/>
      <c r="G7" s="550"/>
      <c r="H7" s="550"/>
      <c r="I7" s="550"/>
      <c r="J7" s="550"/>
      <c r="K7" s="550"/>
      <c r="L7" s="550"/>
      <c r="M7" s="550"/>
      <c r="N7" s="550"/>
      <c r="O7" s="550"/>
      <c r="P7" s="550"/>
      <c r="Q7" s="550"/>
      <c r="R7" s="8"/>
    </row>
    <row r="8" spans="1:18" ht="12.75">
      <c r="A8" s="40"/>
      <c r="B8" s="8"/>
      <c r="C8" s="8"/>
      <c r="D8" s="8"/>
      <c r="E8" s="551" t="s">
        <v>176</v>
      </c>
      <c r="F8" s="551"/>
      <c r="G8" s="551"/>
      <c r="H8" s="551"/>
      <c r="I8" s="551"/>
      <c r="J8" s="551"/>
      <c r="K8" s="551"/>
      <c r="L8" s="551"/>
      <c r="M8" s="8"/>
      <c r="N8" s="8"/>
      <c r="O8" s="8"/>
      <c r="P8" s="8"/>
      <c r="Q8" s="8"/>
      <c r="R8" s="8"/>
    </row>
    <row r="9" spans="1:18" ht="12.75">
      <c r="A9" s="40"/>
      <c r="B9" s="8"/>
      <c r="C9" s="8"/>
      <c r="D9" s="8"/>
      <c r="E9" s="49"/>
      <c r="F9" s="49"/>
      <c r="G9" s="49"/>
      <c r="H9" s="49"/>
      <c r="I9" s="49"/>
      <c r="J9" s="49"/>
      <c r="K9" s="49"/>
      <c r="L9" s="49"/>
      <c r="M9" s="8"/>
      <c r="N9" s="8"/>
      <c r="O9" s="8"/>
      <c r="P9" s="8"/>
      <c r="Q9" s="8"/>
      <c r="R9" s="8"/>
    </row>
    <row r="10" spans="1:18" ht="12.75">
      <c r="A10" s="596" t="s">
        <v>74</v>
      </c>
      <c r="B10" s="596"/>
      <c r="C10" s="596"/>
      <c r="D10" s="596"/>
      <c r="E10" s="596"/>
      <c r="F10" s="596"/>
      <c r="G10" s="596"/>
      <c r="H10" s="596"/>
      <c r="I10" s="596"/>
      <c r="J10" s="596"/>
      <c r="K10" s="596"/>
      <c r="L10" s="596"/>
      <c r="M10" s="596"/>
      <c r="N10" s="596"/>
      <c r="O10" s="596"/>
      <c r="P10" s="596"/>
      <c r="Q10" s="596"/>
      <c r="R10" s="596"/>
    </row>
    <row r="11" spans="1:18" ht="12.75">
      <c r="A11" s="41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18" ht="12.75" customHeight="1">
      <c r="A12" s="29" t="s">
        <v>25</v>
      </c>
      <c r="B12" s="569" t="s">
        <v>26</v>
      </c>
      <c r="C12" s="569"/>
      <c r="D12" s="569"/>
      <c r="E12" s="569"/>
      <c r="F12" s="569"/>
      <c r="G12" s="569"/>
      <c r="H12" s="569" t="s">
        <v>28</v>
      </c>
      <c r="I12" s="569"/>
      <c r="J12" s="505" t="s">
        <v>160</v>
      </c>
      <c r="K12" s="506"/>
      <c r="L12" s="507"/>
      <c r="M12" s="569" t="s">
        <v>161</v>
      </c>
      <c r="N12" s="569"/>
      <c r="O12" s="569"/>
      <c r="P12" s="569" t="s">
        <v>37</v>
      </c>
      <c r="Q12" s="569"/>
      <c r="R12" s="569"/>
    </row>
    <row r="13" spans="1:18" ht="12.75">
      <c r="A13" s="29">
        <v>1</v>
      </c>
      <c r="B13" s="569">
        <v>2</v>
      </c>
      <c r="C13" s="569"/>
      <c r="D13" s="569"/>
      <c r="E13" s="569"/>
      <c r="F13" s="569"/>
      <c r="G13" s="569"/>
      <c r="H13" s="569">
        <v>3</v>
      </c>
      <c r="I13" s="569"/>
      <c r="J13" s="505">
        <v>4</v>
      </c>
      <c r="K13" s="506"/>
      <c r="L13" s="507"/>
      <c r="M13" s="569">
        <v>5</v>
      </c>
      <c r="N13" s="569"/>
      <c r="O13" s="569"/>
      <c r="P13" s="569">
        <v>6</v>
      </c>
      <c r="Q13" s="569"/>
      <c r="R13" s="569"/>
    </row>
    <row r="14" spans="1:18" ht="12.75" customHeight="1">
      <c r="A14" s="29">
        <v>1</v>
      </c>
      <c r="B14" s="493" t="s">
        <v>317</v>
      </c>
      <c r="C14" s="494"/>
      <c r="D14" s="494"/>
      <c r="E14" s="494"/>
      <c r="F14" s="494"/>
      <c r="G14" s="495"/>
      <c r="H14" s="496"/>
      <c r="I14" s="497"/>
      <c r="J14" s="559"/>
      <c r="K14" s="560"/>
      <c r="L14" s="561"/>
      <c r="M14" s="559"/>
      <c r="N14" s="560"/>
      <c r="O14" s="561"/>
      <c r="P14" s="559">
        <v>2500</v>
      </c>
      <c r="Q14" s="560"/>
      <c r="R14" s="561"/>
    </row>
    <row r="15" spans="1:18" ht="12.75">
      <c r="A15" s="593" t="s">
        <v>57</v>
      </c>
      <c r="B15" s="594"/>
      <c r="C15" s="594"/>
      <c r="D15" s="594"/>
      <c r="E15" s="594"/>
      <c r="F15" s="594"/>
      <c r="G15" s="594"/>
      <c r="H15" s="594"/>
      <c r="I15" s="594"/>
      <c r="J15" s="594"/>
      <c r="K15" s="594"/>
      <c r="L15" s="594"/>
      <c r="M15" s="594"/>
      <c r="N15" s="594"/>
      <c r="O15" s="595"/>
      <c r="P15" s="597">
        <f>P14</f>
        <v>2500</v>
      </c>
      <c r="Q15" s="598"/>
      <c r="R15" s="599"/>
    </row>
    <row r="16" spans="1:18" ht="12.7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52"/>
      <c r="Q16" s="52"/>
      <c r="R16" s="52"/>
    </row>
    <row r="17" spans="1:18" ht="12.75">
      <c r="A17" s="40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ht="12.75">
      <c r="A18" s="596" t="s">
        <v>72</v>
      </c>
      <c r="B18" s="596"/>
      <c r="C18" s="596"/>
      <c r="D18" s="596"/>
      <c r="E18" s="596"/>
      <c r="F18" s="596"/>
      <c r="G18" s="596"/>
      <c r="H18" s="596"/>
      <c r="I18" s="596"/>
      <c r="J18" s="596"/>
      <c r="K18" s="596"/>
      <c r="L18" s="596"/>
      <c r="M18" s="596"/>
      <c r="N18" s="596"/>
      <c r="O18" s="596"/>
      <c r="P18" s="596"/>
      <c r="Q18" s="596"/>
      <c r="R18" s="596"/>
    </row>
    <row r="19" spans="1:18" ht="12.75">
      <c r="A19" s="41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1:18" ht="12.75">
      <c r="A20" s="29" t="s">
        <v>25</v>
      </c>
      <c r="B20" s="569" t="s">
        <v>26</v>
      </c>
      <c r="C20" s="569"/>
      <c r="D20" s="569"/>
      <c r="E20" s="569"/>
      <c r="F20" s="569"/>
      <c r="G20" s="569"/>
      <c r="H20" s="569" t="s">
        <v>28</v>
      </c>
      <c r="I20" s="569"/>
      <c r="J20" s="505" t="s">
        <v>160</v>
      </c>
      <c r="K20" s="506"/>
      <c r="L20" s="507"/>
      <c r="M20" s="569" t="s">
        <v>161</v>
      </c>
      <c r="N20" s="569"/>
      <c r="O20" s="569"/>
      <c r="P20" s="569" t="s">
        <v>37</v>
      </c>
      <c r="Q20" s="569"/>
      <c r="R20" s="569"/>
    </row>
    <row r="21" spans="1:18" ht="12.75">
      <c r="A21" s="29">
        <v>1</v>
      </c>
      <c r="B21" s="569">
        <v>2</v>
      </c>
      <c r="C21" s="569"/>
      <c r="D21" s="569"/>
      <c r="E21" s="569"/>
      <c r="F21" s="569"/>
      <c r="G21" s="569"/>
      <c r="H21" s="569">
        <v>3</v>
      </c>
      <c r="I21" s="569"/>
      <c r="J21" s="505">
        <v>4</v>
      </c>
      <c r="K21" s="506"/>
      <c r="L21" s="507"/>
      <c r="M21" s="569">
        <v>5</v>
      </c>
      <c r="N21" s="569"/>
      <c r="O21" s="569"/>
      <c r="P21" s="569">
        <v>6</v>
      </c>
      <c r="Q21" s="569"/>
      <c r="R21" s="569"/>
    </row>
    <row r="22" spans="1:18" ht="12.75">
      <c r="A22" s="29">
        <v>1</v>
      </c>
      <c r="B22" s="493" t="s">
        <v>179</v>
      </c>
      <c r="C22" s="494"/>
      <c r="D22" s="494"/>
      <c r="E22" s="494"/>
      <c r="F22" s="494"/>
      <c r="G22" s="495"/>
      <c r="H22" s="496"/>
      <c r="I22" s="497"/>
      <c r="J22" s="562"/>
      <c r="K22" s="563"/>
      <c r="L22" s="564"/>
      <c r="M22" s="532"/>
      <c r="N22" s="533"/>
      <c r="O22" s="534"/>
      <c r="P22" s="532">
        <v>9992</v>
      </c>
      <c r="Q22" s="533"/>
      <c r="R22" s="534"/>
    </row>
    <row r="23" spans="1:18" ht="12.75">
      <c r="A23" s="593" t="s">
        <v>57</v>
      </c>
      <c r="B23" s="594"/>
      <c r="C23" s="594"/>
      <c r="D23" s="594"/>
      <c r="E23" s="594"/>
      <c r="F23" s="594"/>
      <c r="G23" s="594"/>
      <c r="H23" s="594"/>
      <c r="I23" s="594"/>
      <c r="J23" s="594"/>
      <c r="K23" s="594"/>
      <c r="L23" s="594"/>
      <c r="M23" s="594"/>
      <c r="N23" s="594"/>
      <c r="O23" s="595"/>
      <c r="P23" s="597">
        <f>SUM(P22:R22)</f>
        <v>9992</v>
      </c>
      <c r="Q23" s="598"/>
      <c r="R23" s="599"/>
    </row>
    <row r="24" spans="1:18" ht="12.75">
      <c r="A24" s="46"/>
      <c r="B24" s="18"/>
      <c r="C24" s="18"/>
      <c r="D24" s="18"/>
      <c r="E24" s="18"/>
      <c r="F24" s="18"/>
      <c r="G24" s="18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</row>
    <row r="25" spans="1:18" ht="14.25">
      <c r="A25" s="47"/>
      <c r="B25" s="8"/>
      <c r="C25" s="44" t="s">
        <v>194</v>
      </c>
      <c r="D25" s="8"/>
      <c r="E25" s="37"/>
      <c r="F25" s="19"/>
      <c r="G25" s="37"/>
      <c r="H25" s="225">
        <f>P23+P15</f>
        <v>12492</v>
      </c>
      <c r="I25" s="37"/>
      <c r="J25" s="37"/>
      <c r="K25" s="37"/>
      <c r="L25" s="37"/>
      <c r="M25" s="37"/>
      <c r="N25" s="37"/>
      <c r="O25" s="37"/>
      <c r="P25" s="37"/>
      <c r="Q25" s="37"/>
      <c r="R25" s="37"/>
    </row>
    <row r="26" spans="1:18" ht="12.75">
      <c r="A26" s="47"/>
      <c r="B26" s="8"/>
      <c r="C26" s="44"/>
      <c r="D26" s="8"/>
      <c r="E26" s="37"/>
      <c r="F26" s="19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</row>
    <row r="27" spans="1:18" ht="12.75">
      <c r="A27" s="48"/>
      <c r="B27" s="18"/>
      <c r="C27" s="18"/>
      <c r="D27" s="18"/>
      <c r="E27" s="18"/>
      <c r="F27" s="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</row>
    <row r="28" spans="1:18" ht="12.75">
      <c r="A28" s="10" t="s">
        <v>93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 t="s">
        <v>60</v>
      </c>
      <c r="M28" s="18"/>
      <c r="N28" s="18"/>
      <c r="O28" s="18"/>
      <c r="P28" s="18"/>
      <c r="Q28" s="18"/>
      <c r="R28" s="18"/>
    </row>
    <row r="29" spans="1:18" ht="12.75">
      <c r="A29" s="10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</row>
    <row r="30" spans="1:18" ht="12.75">
      <c r="A30" s="10" t="s">
        <v>94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 t="s">
        <v>316</v>
      </c>
      <c r="M30" s="18"/>
      <c r="N30" s="18"/>
      <c r="O30" s="38" t="s">
        <v>61</v>
      </c>
      <c r="P30" s="18"/>
      <c r="Q30" s="8"/>
      <c r="R30" s="18"/>
    </row>
  </sheetData>
  <sheetProtection/>
  <mergeCells count="41">
    <mergeCell ref="B14:G14"/>
    <mergeCell ref="H14:I14"/>
    <mergeCell ref="J14:L14"/>
    <mergeCell ref="M14:O14"/>
    <mergeCell ref="P14:R14"/>
    <mergeCell ref="A15:O15"/>
    <mergeCell ref="P15:R15"/>
    <mergeCell ref="M12:O12"/>
    <mergeCell ref="P12:R12"/>
    <mergeCell ref="B13:G13"/>
    <mergeCell ref="H13:I13"/>
    <mergeCell ref="J13:L13"/>
    <mergeCell ref="M13:O13"/>
    <mergeCell ref="P13:R13"/>
    <mergeCell ref="B22:G22"/>
    <mergeCell ref="H22:I22"/>
    <mergeCell ref="J22:L22"/>
    <mergeCell ref="M22:O22"/>
    <mergeCell ref="P22:R22"/>
    <mergeCell ref="A23:O23"/>
    <mergeCell ref="P23:R23"/>
    <mergeCell ref="B20:G20"/>
    <mergeCell ref="H20:I20"/>
    <mergeCell ref="J20:L20"/>
    <mergeCell ref="M20:O20"/>
    <mergeCell ref="P20:R20"/>
    <mergeCell ref="B21:G21"/>
    <mergeCell ref="H21:I21"/>
    <mergeCell ref="J21:L21"/>
    <mergeCell ref="M21:O21"/>
    <mergeCell ref="P21:R21"/>
    <mergeCell ref="E6:L6"/>
    <mergeCell ref="A18:R18"/>
    <mergeCell ref="A2:F3"/>
    <mergeCell ref="L2:R3"/>
    <mergeCell ref="A7:Q7"/>
    <mergeCell ref="E8:L8"/>
    <mergeCell ref="A10:R10"/>
    <mergeCell ref="B12:G12"/>
    <mergeCell ref="H12:I12"/>
    <mergeCell ref="J12:L12"/>
  </mergeCells>
  <printOptions/>
  <pageMargins left="0.7" right="0.7" top="0.75" bottom="0.75" header="0.3" footer="0.3"/>
  <pageSetup horizontalDpi="600" verticalDpi="600" orientation="portrait" paperSize="9" scale="88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L30" sqref="L30"/>
    </sheetView>
  </sheetViews>
  <sheetFormatPr defaultColWidth="9.00390625" defaultRowHeight="12.75"/>
  <cols>
    <col min="1" max="1" width="6.00390625" style="0" customWidth="1"/>
    <col min="5" max="5" width="5.625" style="0" customWidth="1"/>
    <col min="6" max="7" width="9.125" style="0" hidden="1" customWidth="1"/>
    <col min="8" max="8" width="6.25390625" style="0" customWidth="1"/>
    <col min="9" max="9" width="6.875" style="0" customWidth="1"/>
    <col min="11" max="11" width="1.875" style="0" customWidth="1"/>
    <col min="14" max="14" width="4.125" style="0" customWidth="1"/>
    <col min="15" max="15" width="9.125" style="0" hidden="1" customWidth="1"/>
    <col min="17" max="17" width="7.125" style="0" customWidth="1"/>
    <col min="18" max="18" width="1.25" style="0" customWidth="1"/>
  </cols>
  <sheetData>
    <row r="1" spans="1:18" ht="12.75">
      <c r="A1" s="3"/>
      <c r="B1" s="8"/>
      <c r="C1" s="8"/>
      <c r="D1" s="8"/>
      <c r="E1" s="8"/>
      <c r="F1" s="8"/>
      <c r="G1" s="8"/>
      <c r="H1" s="8"/>
      <c r="I1" s="8"/>
      <c r="J1" s="8"/>
      <c r="K1" s="8"/>
      <c r="L1" s="10" t="s">
        <v>111</v>
      </c>
      <c r="M1" s="10"/>
      <c r="N1" s="10"/>
      <c r="O1" s="10"/>
      <c r="P1" s="10"/>
      <c r="Q1" s="11"/>
      <c r="R1" s="11"/>
    </row>
    <row r="2" spans="1:18" ht="12.75">
      <c r="A2" s="600"/>
      <c r="B2" s="600"/>
      <c r="C2" s="600"/>
      <c r="D2" s="600"/>
      <c r="E2" s="600"/>
      <c r="F2" s="600"/>
      <c r="G2" s="8"/>
      <c r="H2" s="8"/>
      <c r="I2" s="8"/>
      <c r="J2" s="8"/>
      <c r="K2" s="8"/>
      <c r="L2" s="549" t="s">
        <v>174</v>
      </c>
      <c r="M2" s="549"/>
      <c r="N2" s="549"/>
      <c r="O2" s="549"/>
      <c r="P2" s="549"/>
      <c r="Q2" s="549"/>
      <c r="R2" s="549"/>
    </row>
    <row r="3" spans="1:18" ht="12.75">
      <c r="A3" s="600"/>
      <c r="B3" s="600"/>
      <c r="C3" s="600"/>
      <c r="D3" s="600"/>
      <c r="E3" s="600"/>
      <c r="F3" s="600"/>
      <c r="G3" s="8"/>
      <c r="H3" s="8"/>
      <c r="I3" s="8"/>
      <c r="J3" s="8"/>
      <c r="K3" s="8"/>
      <c r="L3" s="549"/>
      <c r="M3" s="549"/>
      <c r="N3" s="549"/>
      <c r="O3" s="549"/>
      <c r="P3" s="549"/>
      <c r="Q3" s="549"/>
      <c r="R3" s="549"/>
    </row>
    <row r="4" spans="1:18" ht="12.75">
      <c r="A4" s="3"/>
      <c r="B4" s="8"/>
      <c r="C4" s="8"/>
      <c r="D4" s="8"/>
      <c r="E4" s="8"/>
      <c r="F4" s="8"/>
      <c r="G4" s="8"/>
      <c r="H4" s="8"/>
      <c r="I4" s="8"/>
      <c r="J4" s="8"/>
      <c r="K4" s="8"/>
      <c r="L4" s="10" t="s">
        <v>175</v>
      </c>
      <c r="M4" s="10"/>
      <c r="N4" s="10"/>
      <c r="O4" s="10"/>
      <c r="P4" s="10"/>
      <c r="Q4" s="11"/>
      <c r="R4" s="11"/>
    </row>
    <row r="5" spans="1:18" ht="12.75">
      <c r="A5" s="3"/>
      <c r="B5" s="8"/>
      <c r="C5" s="8"/>
      <c r="D5" s="8"/>
      <c r="E5" s="8"/>
      <c r="F5" s="8"/>
      <c r="G5" s="8"/>
      <c r="H5" s="8"/>
      <c r="I5" s="8"/>
      <c r="J5" s="8"/>
      <c r="K5" s="8"/>
      <c r="L5" s="10" t="s">
        <v>66</v>
      </c>
      <c r="M5" s="10"/>
      <c r="N5" s="10"/>
      <c r="O5" s="10"/>
      <c r="P5" s="10"/>
      <c r="Q5" s="8"/>
      <c r="R5" s="8"/>
    </row>
    <row r="6" spans="1:18" ht="12.75">
      <c r="A6" s="40"/>
      <c r="B6" s="8"/>
      <c r="C6" s="8"/>
      <c r="D6" s="8"/>
      <c r="E6" s="550" t="s">
        <v>24</v>
      </c>
      <c r="F6" s="550"/>
      <c r="G6" s="550"/>
      <c r="H6" s="550"/>
      <c r="I6" s="550"/>
      <c r="J6" s="550"/>
      <c r="K6" s="550"/>
      <c r="L6" s="550"/>
      <c r="M6" s="8"/>
      <c r="N6" s="8"/>
      <c r="O6" s="8"/>
      <c r="P6" s="8"/>
      <c r="Q6" s="8"/>
      <c r="R6" s="8"/>
    </row>
    <row r="7" spans="1:18" ht="12.75">
      <c r="A7" s="550" t="s">
        <v>298</v>
      </c>
      <c r="B7" s="550"/>
      <c r="C7" s="550"/>
      <c r="D7" s="550"/>
      <c r="E7" s="550"/>
      <c r="F7" s="550"/>
      <c r="G7" s="550"/>
      <c r="H7" s="550"/>
      <c r="I7" s="550"/>
      <c r="J7" s="550"/>
      <c r="K7" s="550"/>
      <c r="L7" s="550"/>
      <c r="M7" s="550"/>
      <c r="N7" s="550"/>
      <c r="O7" s="550"/>
      <c r="P7" s="550"/>
      <c r="Q7" s="550"/>
      <c r="R7" s="550"/>
    </row>
    <row r="8" spans="1:18" ht="12.75">
      <c r="A8" s="40"/>
      <c r="B8" s="8"/>
      <c r="C8" s="8"/>
      <c r="D8" s="8"/>
      <c r="E8" s="551" t="s">
        <v>176</v>
      </c>
      <c r="F8" s="551"/>
      <c r="G8" s="551"/>
      <c r="H8" s="551"/>
      <c r="I8" s="551"/>
      <c r="J8" s="551"/>
      <c r="K8" s="551"/>
      <c r="L8" s="551"/>
      <c r="M8" s="8"/>
      <c r="N8" s="8"/>
      <c r="O8" s="8"/>
      <c r="P8" s="8"/>
      <c r="Q8" s="8"/>
      <c r="R8" s="8"/>
    </row>
    <row r="9" spans="1:18" ht="12.75">
      <c r="A9" s="40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ht="12.75">
      <c r="A10" s="596" t="s">
        <v>72</v>
      </c>
      <c r="B10" s="596"/>
      <c r="C10" s="596"/>
      <c r="D10" s="596"/>
      <c r="E10" s="596"/>
      <c r="F10" s="596"/>
      <c r="G10" s="596"/>
      <c r="H10" s="596"/>
      <c r="I10" s="596"/>
      <c r="J10" s="596"/>
      <c r="K10" s="596"/>
      <c r="L10" s="596"/>
      <c r="M10" s="596"/>
      <c r="N10" s="596"/>
      <c r="O10" s="596"/>
      <c r="P10" s="596"/>
      <c r="Q10" s="596"/>
      <c r="R10" s="596"/>
    </row>
    <row r="11" spans="1:18" ht="12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18" t="s">
        <v>30</v>
      </c>
      <c r="R11" s="9"/>
    </row>
    <row r="12" spans="1:18" ht="25.5">
      <c r="A12" s="29" t="s">
        <v>25</v>
      </c>
      <c r="B12" s="569" t="s">
        <v>26</v>
      </c>
      <c r="C12" s="569"/>
      <c r="D12" s="569"/>
      <c r="E12" s="569"/>
      <c r="F12" s="569"/>
      <c r="G12" s="569"/>
      <c r="H12" s="569" t="s">
        <v>28</v>
      </c>
      <c r="I12" s="569"/>
      <c r="J12" s="588" t="s">
        <v>62</v>
      </c>
      <c r="K12" s="588"/>
      <c r="L12" s="30" t="s">
        <v>63</v>
      </c>
      <c r="M12" s="569" t="s">
        <v>39</v>
      </c>
      <c r="N12" s="569"/>
      <c r="O12" s="569"/>
      <c r="P12" s="505" t="s">
        <v>67</v>
      </c>
      <c r="Q12" s="506"/>
      <c r="R12" s="507"/>
    </row>
    <row r="13" spans="1:18" ht="12.75">
      <c r="A13" s="29">
        <v>1</v>
      </c>
      <c r="B13" s="569">
        <v>2</v>
      </c>
      <c r="C13" s="569"/>
      <c r="D13" s="569"/>
      <c r="E13" s="569"/>
      <c r="F13" s="569"/>
      <c r="G13" s="569"/>
      <c r="H13" s="569">
        <v>3</v>
      </c>
      <c r="I13" s="569"/>
      <c r="J13" s="569">
        <v>4</v>
      </c>
      <c r="K13" s="569"/>
      <c r="L13" s="29">
        <v>5</v>
      </c>
      <c r="M13" s="569">
        <v>6</v>
      </c>
      <c r="N13" s="569"/>
      <c r="O13" s="569"/>
      <c r="P13" s="505">
        <v>7</v>
      </c>
      <c r="Q13" s="506"/>
      <c r="R13" s="507"/>
    </row>
    <row r="14" spans="1:18" ht="12.75">
      <c r="A14" s="42">
        <v>1</v>
      </c>
      <c r="B14" s="526" t="s">
        <v>187</v>
      </c>
      <c r="C14" s="527"/>
      <c r="D14" s="527"/>
      <c r="E14" s="527"/>
      <c r="F14" s="527"/>
      <c r="G14" s="528"/>
      <c r="H14" s="586"/>
      <c r="I14" s="586"/>
      <c r="J14" s="587"/>
      <c r="K14" s="587"/>
      <c r="L14" s="199"/>
      <c r="M14" s="585"/>
      <c r="N14" s="585"/>
      <c r="O14" s="585"/>
      <c r="P14" s="647"/>
      <c r="Q14" s="648"/>
      <c r="R14" s="649"/>
    </row>
    <row r="15" spans="1:18" ht="26.25" customHeight="1">
      <c r="A15" s="29"/>
      <c r="B15" s="493" t="s">
        <v>342</v>
      </c>
      <c r="C15" s="494"/>
      <c r="D15" s="494"/>
      <c r="E15" s="494"/>
      <c r="F15" s="494"/>
      <c r="G15" s="495"/>
      <c r="H15" s="518"/>
      <c r="I15" s="518"/>
      <c r="J15" s="559">
        <v>1296</v>
      </c>
      <c r="K15" s="560"/>
      <c r="L15" s="561"/>
      <c r="M15" s="584">
        <v>72</v>
      </c>
      <c r="N15" s="584"/>
      <c r="O15" s="584"/>
      <c r="P15" s="641">
        <v>-80000</v>
      </c>
      <c r="Q15" s="642"/>
      <c r="R15" s="643"/>
    </row>
    <row r="16" spans="1:18" ht="12.75">
      <c r="A16" s="29"/>
      <c r="B16" s="501" t="s">
        <v>57</v>
      </c>
      <c r="C16" s="502"/>
      <c r="D16" s="502"/>
      <c r="E16" s="502"/>
      <c r="F16" s="502"/>
      <c r="G16" s="502"/>
      <c r="H16" s="502"/>
      <c r="I16" s="502"/>
      <c r="J16" s="502"/>
      <c r="K16" s="502"/>
      <c r="L16" s="502"/>
      <c r="M16" s="502"/>
      <c r="N16" s="502"/>
      <c r="O16" s="513"/>
      <c r="P16" s="510">
        <f>P15</f>
        <v>-80000</v>
      </c>
      <c r="Q16" s="511"/>
      <c r="R16" s="512"/>
    </row>
    <row r="19" spans="1:13" ht="12.75">
      <c r="A19" s="23" t="s">
        <v>195</v>
      </c>
      <c r="B19" s="17"/>
      <c r="C19" s="17"/>
      <c r="D19" s="8"/>
      <c r="E19" s="8"/>
      <c r="F19" s="8"/>
      <c r="G19" s="21"/>
      <c r="H19" s="640">
        <f>P16</f>
        <v>-80000</v>
      </c>
      <c r="I19" s="640"/>
      <c r="J19" s="640"/>
      <c r="K19" s="21"/>
      <c r="L19" s="21"/>
      <c r="M19" s="21"/>
    </row>
    <row r="20" spans="1:13" ht="12.75">
      <c r="A20" s="20"/>
      <c r="B20" s="21"/>
      <c r="C20" s="21"/>
      <c r="D20" s="21"/>
      <c r="E20" s="21"/>
      <c r="F20" s="21"/>
      <c r="G20" s="21"/>
      <c r="H20" s="22"/>
      <c r="I20" s="22"/>
      <c r="J20" s="21"/>
      <c r="K20" s="21"/>
      <c r="L20" s="21"/>
      <c r="M20" s="21"/>
    </row>
    <row r="21" spans="1:13" ht="12.75">
      <c r="A21" s="20"/>
      <c r="B21" s="24"/>
      <c r="C21" s="24"/>
      <c r="D21" s="24"/>
      <c r="E21" s="24"/>
      <c r="F21" s="24"/>
      <c r="G21" s="24"/>
      <c r="H21" s="22"/>
      <c r="I21" s="22"/>
      <c r="J21" s="21"/>
      <c r="K21" s="21"/>
      <c r="L21" s="21"/>
      <c r="M21" s="21"/>
    </row>
    <row r="22" spans="1:13" ht="12.75">
      <c r="A22" s="25" t="s">
        <v>93</v>
      </c>
      <c r="B22" s="25"/>
      <c r="C22" s="25"/>
      <c r="D22" s="25"/>
      <c r="E22" s="25"/>
      <c r="F22" s="25"/>
      <c r="G22" s="25"/>
      <c r="H22" s="25"/>
      <c r="I22" s="25"/>
      <c r="J22" s="25"/>
      <c r="K22" s="25" t="s">
        <v>60</v>
      </c>
      <c r="L22" s="25"/>
      <c r="M22" s="25"/>
    </row>
    <row r="23" spans="1:13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ht="12.75">
      <c r="A24" s="25" t="s">
        <v>94</v>
      </c>
      <c r="B24" s="8"/>
      <c r="C24" s="8"/>
      <c r="D24" s="8"/>
      <c r="E24" s="8"/>
      <c r="F24" s="8"/>
      <c r="G24" s="8"/>
      <c r="H24" s="25"/>
      <c r="I24" s="25"/>
      <c r="J24" s="25"/>
      <c r="K24" s="8" t="s">
        <v>296</v>
      </c>
      <c r="L24" s="25"/>
      <c r="M24" s="25"/>
    </row>
    <row r="25" spans="1:13" ht="12.75">
      <c r="A25" s="28" t="s">
        <v>61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</sheetData>
  <sheetProtection/>
  <mergeCells count="29">
    <mergeCell ref="J13:K13"/>
    <mergeCell ref="M13:O13"/>
    <mergeCell ref="P13:R13"/>
    <mergeCell ref="A2:F3"/>
    <mergeCell ref="L2:R3"/>
    <mergeCell ref="E6:L6"/>
    <mergeCell ref="A7:R7"/>
    <mergeCell ref="E8:L8"/>
    <mergeCell ref="A10:R10"/>
    <mergeCell ref="J15:L15"/>
    <mergeCell ref="M15:O15"/>
    <mergeCell ref="P15:R15"/>
    <mergeCell ref="B12:G12"/>
    <mergeCell ref="H12:I12"/>
    <mergeCell ref="J12:K12"/>
    <mergeCell ref="M12:O12"/>
    <mergeCell ref="P12:R12"/>
    <mergeCell ref="B13:G13"/>
    <mergeCell ref="H13:I13"/>
    <mergeCell ref="H19:J19"/>
    <mergeCell ref="B16:O16"/>
    <mergeCell ref="P16:R16"/>
    <mergeCell ref="B14:G14"/>
    <mergeCell ref="H14:I14"/>
    <mergeCell ref="J14:K14"/>
    <mergeCell ref="M14:O14"/>
    <mergeCell ref="P14:R14"/>
    <mergeCell ref="B15:G15"/>
    <mergeCell ref="H15:I15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58"/>
  <sheetViews>
    <sheetView view="pageBreakPreview" zoomScale="60" zoomScalePageLayoutView="0" workbookViewId="0" topLeftCell="A1">
      <selection activeCell="N20" sqref="N20"/>
    </sheetView>
  </sheetViews>
  <sheetFormatPr defaultColWidth="9.00390625" defaultRowHeight="12.75"/>
  <cols>
    <col min="1" max="1" width="42.75390625" style="0" customWidth="1"/>
    <col min="5" max="5" width="13.75390625" style="0" customWidth="1"/>
    <col min="9" max="9" width="11.875" style="0" customWidth="1"/>
    <col min="10" max="10" width="9.875" style="0" customWidth="1"/>
  </cols>
  <sheetData>
    <row r="1" spans="1:10" ht="12.75">
      <c r="A1" s="50" t="s">
        <v>102</v>
      </c>
      <c r="B1" s="50"/>
      <c r="C1" s="50"/>
      <c r="D1" s="50"/>
      <c r="E1" s="50"/>
      <c r="F1" s="50" t="s">
        <v>111</v>
      </c>
      <c r="G1" s="50"/>
      <c r="H1" s="50"/>
      <c r="I1" s="122"/>
      <c r="J1" s="131"/>
    </row>
    <row r="2" spans="1:10" ht="12.75">
      <c r="A2" s="646" t="s">
        <v>243</v>
      </c>
      <c r="B2" s="50"/>
      <c r="C2" s="50"/>
      <c r="D2" s="50"/>
      <c r="E2" s="50"/>
      <c r="F2" s="480" t="s">
        <v>132</v>
      </c>
      <c r="G2" s="480"/>
      <c r="H2" s="480"/>
      <c r="I2" s="480"/>
      <c r="J2" s="480"/>
    </row>
    <row r="3" spans="1:10" ht="56.25" customHeight="1">
      <c r="A3" s="646"/>
      <c r="B3" s="50"/>
      <c r="C3" s="50"/>
      <c r="D3" s="50"/>
      <c r="E3" s="50"/>
      <c r="F3" s="480"/>
      <c r="G3" s="480"/>
      <c r="H3" s="480"/>
      <c r="I3" s="480"/>
      <c r="J3" s="480"/>
    </row>
    <row r="4" spans="1:10" ht="12.75">
      <c r="A4" s="50" t="s">
        <v>244</v>
      </c>
      <c r="B4" s="50"/>
      <c r="C4" s="50"/>
      <c r="D4" s="50"/>
      <c r="E4" s="50"/>
      <c r="F4" s="50" t="s">
        <v>133</v>
      </c>
      <c r="G4" s="50"/>
      <c r="H4" s="50"/>
      <c r="I4" s="122"/>
      <c r="J4" s="131"/>
    </row>
    <row r="5" spans="1:10" ht="12.75">
      <c r="A5" s="50" t="s">
        <v>103</v>
      </c>
      <c r="B5" s="50"/>
      <c r="C5" s="50"/>
      <c r="D5" s="50"/>
      <c r="E5" s="50"/>
      <c r="F5" s="50" t="s">
        <v>66</v>
      </c>
      <c r="G5" s="50"/>
      <c r="H5" s="50"/>
      <c r="I5" s="122"/>
      <c r="J5" s="131"/>
    </row>
    <row r="6" spans="1:10" ht="12.75">
      <c r="A6" s="50"/>
      <c r="B6" s="50"/>
      <c r="C6" s="50"/>
      <c r="D6" s="50"/>
      <c r="E6" s="50"/>
      <c r="F6" s="50"/>
      <c r="G6" s="50"/>
      <c r="H6" s="50"/>
      <c r="I6" s="122"/>
      <c r="J6" s="131"/>
    </row>
    <row r="7" spans="1:10" ht="12.75">
      <c r="A7" s="50"/>
      <c r="B7" s="50"/>
      <c r="C7" s="50"/>
      <c r="D7" s="50"/>
      <c r="E7" s="50"/>
      <c r="F7" s="50"/>
      <c r="G7" s="50"/>
      <c r="H7" s="435" t="s">
        <v>3</v>
      </c>
      <c r="I7" s="488"/>
      <c r="J7" s="132">
        <v>501012</v>
      </c>
    </row>
    <row r="8" spans="1:10" ht="12.75">
      <c r="A8" s="61"/>
      <c r="B8" s="50"/>
      <c r="C8" s="50"/>
      <c r="D8" s="50"/>
      <c r="E8" s="50"/>
      <c r="F8" s="50"/>
      <c r="G8" s="50"/>
      <c r="H8" s="435" t="s">
        <v>4</v>
      </c>
      <c r="I8" s="488"/>
      <c r="J8" s="487"/>
    </row>
    <row r="9" spans="1:10" ht="12.75">
      <c r="A9" s="433" t="s">
        <v>297</v>
      </c>
      <c r="B9" s="433"/>
      <c r="C9" s="433"/>
      <c r="D9" s="433"/>
      <c r="E9" s="433"/>
      <c r="F9" s="433"/>
      <c r="G9" s="433"/>
      <c r="H9" s="435"/>
      <c r="I9" s="488"/>
      <c r="J9" s="487"/>
    </row>
    <row r="10" spans="1:10" ht="12.75">
      <c r="A10" s="479" t="s">
        <v>343</v>
      </c>
      <c r="B10" s="479"/>
      <c r="C10" s="479"/>
      <c r="D10" s="479"/>
      <c r="E10" s="479"/>
      <c r="F10" s="479"/>
      <c r="G10" s="479"/>
      <c r="H10" s="435" t="s">
        <v>5</v>
      </c>
      <c r="I10" s="488"/>
      <c r="J10" s="132"/>
    </row>
    <row r="11" spans="1:10" ht="12.75">
      <c r="A11" s="50" t="s">
        <v>73</v>
      </c>
      <c r="B11" s="480" t="s">
        <v>176</v>
      </c>
      <c r="C11" s="480"/>
      <c r="D11" s="480"/>
      <c r="E11" s="480"/>
      <c r="F11" s="480"/>
      <c r="G11" s="480"/>
      <c r="H11" s="449" t="s">
        <v>6</v>
      </c>
      <c r="I11" s="490"/>
      <c r="J11" s="487"/>
    </row>
    <row r="12" spans="1:10" ht="12.75">
      <c r="A12" s="50"/>
      <c r="B12" s="50"/>
      <c r="C12" s="50"/>
      <c r="D12" s="50"/>
      <c r="E12" s="50"/>
      <c r="F12" s="50"/>
      <c r="G12" s="50"/>
      <c r="H12" s="62"/>
      <c r="I12" s="142"/>
      <c r="J12" s="487"/>
    </row>
    <row r="13" spans="1:10" ht="12.75">
      <c r="A13" s="63" t="s">
        <v>11</v>
      </c>
      <c r="B13" s="478" t="s">
        <v>85</v>
      </c>
      <c r="C13" s="478"/>
      <c r="D13" s="478"/>
      <c r="E13" s="478"/>
      <c r="F13" s="478"/>
      <c r="G13" s="478"/>
      <c r="H13" s="449" t="s">
        <v>6</v>
      </c>
      <c r="I13" s="490"/>
      <c r="J13" s="487"/>
    </row>
    <row r="14" spans="1:10" ht="12.75">
      <c r="A14" s="50"/>
      <c r="B14" s="50"/>
      <c r="C14" s="50"/>
      <c r="D14" s="50"/>
      <c r="E14" s="50"/>
      <c r="F14" s="50"/>
      <c r="G14" s="50"/>
      <c r="H14" s="64"/>
      <c r="I14" s="56"/>
      <c r="J14" s="487"/>
    </row>
    <row r="15" spans="1:10" ht="12.75">
      <c r="A15" s="63" t="s">
        <v>0</v>
      </c>
      <c r="B15" s="478" t="s">
        <v>85</v>
      </c>
      <c r="C15" s="478"/>
      <c r="D15" s="478"/>
      <c r="E15" s="478"/>
      <c r="F15" s="478"/>
      <c r="G15" s="478"/>
      <c r="H15" s="435" t="s">
        <v>7</v>
      </c>
      <c r="I15" s="488"/>
      <c r="J15" s="132"/>
    </row>
    <row r="16" spans="1:10" ht="12.75">
      <c r="A16" s="50" t="s">
        <v>1</v>
      </c>
      <c r="B16" s="50"/>
      <c r="C16" s="50"/>
      <c r="D16" s="50"/>
      <c r="E16" s="50"/>
      <c r="F16" s="50"/>
      <c r="G16" s="50"/>
      <c r="H16" s="435" t="s">
        <v>8</v>
      </c>
      <c r="I16" s="488"/>
      <c r="J16" s="132"/>
    </row>
    <row r="17" spans="1:10" ht="12.75">
      <c r="A17" s="50" t="s">
        <v>2</v>
      </c>
      <c r="B17" s="485" t="s">
        <v>59</v>
      </c>
      <c r="C17" s="485"/>
      <c r="D17" s="485"/>
      <c r="E17" s="485"/>
      <c r="F17" s="485"/>
      <c r="G17" s="485"/>
      <c r="H17" s="435" t="s">
        <v>9</v>
      </c>
      <c r="I17" s="488"/>
      <c r="J17" s="487">
        <v>383</v>
      </c>
    </row>
    <row r="18" spans="1:10" ht="12.75">
      <c r="A18" s="50"/>
      <c r="B18" s="50"/>
      <c r="C18" s="50"/>
      <c r="D18" s="50"/>
      <c r="E18" s="50"/>
      <c r="F18" s="50"/>
      <c r="G18" s="50"/>
      <c r="H18" s="435"/>
      <c r="I18" s="488"/>
      <c r="J18" s="487"/>
    </row>
    <row r="19" spans="1:10" ht="12.75">
      <c r="A19" s="50"/>
      <c r="B19" s="50"/>
      <c r="C19" s="50"/>
      <c r="D19" s="50"/>
      <c r="E19" s="50"/>
      <c r="F19" s="50"/>
      <c r="G19" s="50"/>
      <c r="H19" s="435" t="s">
        <v>10</v>
      </c>
      <c r="I19" s="488"/>
      <c r="J19" s="133"/>
    </row>
    <row r="20" spans="1:10" ht="30" customHeight="1">
      <c r="A20" s="486" t="s">
        <v>12</v>
      </c>
      <c r="B20" s="486" t="s">
        <v>13</v>
      </c>
      <c r="C20" s="491" t="s">
        <v>14</v>
      </c>
      <c r="D20" s="491"/>
      <c r="E20" s="491"/>
      <c r="F20" s="491"/>
      <c r="G20" s="491"/>
      <c r="H20" s="491"/>
      <c r="I20" s="489" t="s">
        <v>341</v>
      </c>
      <c r="J20" s="489"/>
    </row>
    <row r="21" spans="1:10" ht="63.75">
      <c r="A21" s="486"/>
      <c r="B21" s="486"/>
      <c r="C21" s="65" t="s">
        <v>15</v>
      </c>
      <c r="D21" s="65" t="s">
        <v>16</v>
      </c>
      <c r="E21" s="65" t="s">
        <v>17</v>
      </c>
      <c r="F21" s="65" t="s">
        <v>18</v>
      </c>
      <c r="G21" s="65" t="s">
        <v>19</v>
      </c>
      <c r="H21" s="65" t="s">
        <v>20</v>
      </c>
      <c r="I21" s="120" t="s">
        <v>22</v>
      </c>
      <c r="J21" s="112" t="s">
        <v>23</v>
      </c>
    </row>
    <row r="22" spans="1:10" ht="12.75">
      <c r="A22" s="4">
        <v>1</v>
      </c>
      <c r="B22" s="4">
        <v>2</v>
      </c>
      <c r="C22" s="4">
        <v>3</v>
      </c>
      <c r="D22" s="4">
        <v>4</v>
      </c>
      <c r="E22" s="4">
        <v>5</v>
      </c>
      <c r="F22" s="4">
        <v>6</v>
      </c>
      <c r="G22" s="4">
        <v>7</v>
      </c>
      <c r="H22" s="4">
        <v>8</v>
      </c>
      <c r="I22" s="202">
        <v>9</v>
      </c>
      <c r="J22" s="112">
        <v>10</v>
      </c>
    </row>
    <row r="23" spans="1:10" ht="12.75">
      <c r="A23" s="220" t="s">
        <v>134</v>
      </c>
      <c r="B23" s="97" t="s">
        <v>49</v>
      </c>
      <c r="C23" s="97" t="s">
        <v>31</v>
      </c>
      <c r="D23" s="98"/>
      <c r="E23" s="98"/>
      <c r="F23" s="98"/>
      <c r="G23" s="98"/>
      <c r="H23" s="98"/>
      <c r="I23" s="127">
        <f>I30+I32+I39+I41+I43+I46+I47+I49+I52</f>
        <v>-476827</v>
      </c>
      <c r="J23" s="127"/>
    </row>
    <row r="24" spans="1:10" ht="13.5">
      <c r="A24" s="220" t="s">
        <v>327</v>
      </c>
      <c r="B24" s="78" t="s">
        <v>53</v>
      </c>
      <c r="C24" s="97" t="s">
        <v>31</v>
      </c>
      <c r="D24" s="97" t="s">
        <v>49</v>
      </c>
      <c r="E24" s="98"/>
      <c r="F24" s="98"/>
      <c r="G24" s="98"/>
      <c r="H24" s="98"/>
      <c r="I24" s="127">
        <f>I30+I31+I32</f>
        <v>-6066</v>
      </c>
      <c r="J24" s="127"/>
    </row>
    <row r="25" spans="1:10" ht="39.75" customHeight="1">
      <c r="A25" s="228" t="s">
        <v>262</v>
      </c>
      <c r="B25" s="78" t="s">
        <v>269</v>
      </c>
      <c r="C25" s="97" t="s">
        <v>31</v>
      </c>
      <c r="D25" s="97" t="s">
        <v>49</v>
      </c>
      <c r="E25" s="229" t="s">
        <v>137</v>
      </c>
      <c r="F25" s="98"/>
      <c r="G25" s="98"/>
      <c r="H25" s="98"/>
      <c r="I25" s="127">
        <f>I30+I31+I32</f>
        <v>-6066</v>
      </c>
      <c r="J25" s="201"/>
    </row>
    <row r="26" spans="1:10" ht="42.75" customHeight="1">
      <c r="A26" s="230" t="s">
        <v>328</v>
      </c>
      <c r="B26" s="78" t="s">
        <v>270</v>
      </c>
      <c r="C26" s="97" t="s">
        <v>31</v>
      </c>
      <c r="D26" s="97" t="s">
        <v>49</v>
      </c>
      <c r="E26" s="231" t="s">
        <v>263</v>
      </c>
      <c r="F26" s="98"/>
      <c r="G26" s="98"/>
      <c r="H26" s="98"/>
      <c r="I26" s="127"/>
      <c r="J26" s="201"/>
    </row>
    <row r="27" spans="1:10" ht="26.25">
      <c r="A27" s="230" t="s">
        <v>329</v>
      </c>
      <c r="B27" s="78" t="s">
        <v>271</v>
      </c>
      <c r="C27" s="97" t="s">
        <v>31</v>
      </c>
      <c r="D27" s="97" t="s">
        <v>49</v>
      </c>
      <c r="E27" s="231" t="s">
        <v>330</v>
      </c>
      <c r="F27" s="98"/>
      <c r="G27" s="98"/>
      <c r="H27" s="98"/>
      <c r="I27" s="127"/>
      <c r="J27" s="201"/>
    </row>
    <row r="28" spans="1:10" ht="27" customHeight="1">
      <c r="A28" s="220" t="s">
        <v>331</v>
      </c>
      <c r="B28" s="78" t="s">
        <v>272</v>
      </c>
      <c r="C28" s="97" t="s">
        <v>31</v>
      </c>
      <c r="D28" s="97" t="s">
        <v>49</v>
      </c>
      <c r="E28" s="231" t="s">
        <v>300</v>
      </c>
      <c r="F28" s="98"/>
      <c r="G28" s="98"/>
      <c r="H28" s="98"/>
      <c r="I28" s="127">
        <f>I30+I31+I32</f>
        <v>-6066</v>
      </c>
      <c r="J28" s="201"/>
    </row>
    <row r="29" spans="1:10" ht="31.5" customHeight="1">
      <c r="A29" s="230" t="s">
        <v>105</v>
      </c>
      <c r="B29" s="78" t="s">
        <v>31</v>
      </c>
      <c r="C29" s="84" t="s">
        <v>31</v>
      </c>
      <c r="D29" s="84" t="s">
        <v>49</v>
      </c>
      <c r="E29" s="84" t="s">
        <v>300</v>
      </c>
      <c r="F29" s="4">
        <v>110</v>
      </c>
      <c r="G29" s="4">
        <v>210</v>
      </c>
      <c r="H29" s="4"/>
      <c r="I29" s="222">
        <f>I30+I31+I32</f>
        <v>-6066</v>
      </c>
      <c r="J29" s="112"/>
    </row>
    <row r="30" spans="1:10" ht="13.5">
      <c r="A30" s="65" t="s">
        <v>98</v>
      </c>
      <c r="B30" s="78" t="s">
        <v>273</v>
      </c>
      <c r="C30" s="84" t="s">
        <v>31</v>
      </c>
      <c r="D30" s="84" t="s">
        <v>49</v>
      </c>
      <c r="E30" s="84" t="s">
        <v>300</v>
      </c>
      <c r="F30" s="4">
        <v>111</v>
      </c>
      <c r="G30" s="4">
        <v>211</v>
      </c>
      <c r="H30" s="4"/>
      <c r="I30" s="223">
        <v>-4223</v>
      </c>
      <c r="J30" s="246"/>
    </row>
    <row r="31" spans="1:10" ht="13.5">
      <c r="A31" s="237" t="s">
        <v>147</v>
      </c>
      <c r="B31" s="78" t="s">
        <v>274</v>
      </c>
      <c r="C31" s="84" t="s">
        <v>31</v>
      </c>
      <c r="D31" s="84" t="s">
        <v>49</v>
      </c>
      <c r="E31" s="84" t="s">
        <v>300</v>
      </c>
      <c r="F31" s="4">
        <v>112</v>
      </c>
      <c r="G31" s="4">
        <v>212</v>
      </c>
      <c r="H31" s="4"/>
      <c r="I31" s="245">
        <v>0</v>
      </c>
      <c r="J31" s="246"/>
    </row>
    <row r="32" spans="1:10" ht="13.5">
      <c r="A32" s="237" t="s">
        <v>100</v>
      </c>
      <c r="B32" s="78" t="s">
        <v>188</v>
      </c>
      <c r="C32" s="84" t="s">
        <v>31</v>
      </c>
      <c r="D32" s="84" t="s">
        <v>49</v>
      </c>
      <c r="E32" s="84" t="s">
        <v>302</v>
      </c>
      <c r="F32" s="4">
        <v>119</v>
      </c>
      <c r="G32" s="4">
        <v>213</v>
      </c>
      <c r="H32" s="4"/>
      <c r="I32" s="223">
        <v>-1843</v>
      </c>
      <c r="J32" s="246"/>
    </row>
    <row r="33" spans="1:10" ht="13.5">
      <c r="A33" s="220" t="s">
        <v>333</v>
      </c>
      <c r="B33" s="78" t="s">
        <v>275</v>
      </c>
      <c r="C33" s="97" t="s">
        <v>31</v>
      </c>
      <c r="D33" s="97" t="s">
        <v>53</v>
      </c>
      <c r="E33" s="234">
        <v>0</v>
      </c>
      <c r="F33" s="98"/>
      <c r="G33" s="98"/>
      <c r="H33" s="98"/>
      <c r="I33" s="232">
        <f>I39+I40+I41+I43+I46+I47+I49+I52</f>
        <v>-470761</v>
      </c>
      <c r="J33" s="232"/>
    </row>
    <row r="34" spans="1:10" ht="40.5" customHeight="1">
      <c r="A34" s="228" t="s">
        <v>262</v>
      </c>
      <c r="B34" s="78" t="s">
        <v>252</v>
      </c>
      <c r="C34" s="78" t="s">
        <v>31</v>
      </c>
      <c r="D34" s="78" t="s">
        <v>53</v>
      </c>
      <c r="E34" s="78" t="s">
        <v>137</v>
      </c>
      <c r="F34" s="78"/>
      <c r="G34" s="79"/>
      <c r="H34" s="79"/>
      <c r="I34" s="121"/>
      <c r="J34" s="121"/>
    </row>
    <row r="35" spans="1:10" ht="39.75" customHeight="1">
      <c r="A35" s="230" t="s">
        <v>334</v>
      </c>
      <c r="B35" s="78" t="s">
        <v>276</v>
      </c>
      <c r="C35" s="78" t="s">
        <v>31</v>
      </c>
      <c r="D35" s="78" t="s">
        <v>53</v>
      </c>
      <c r="E35" s="78" t="s">
        <v>263</v>
      </c>
      <c r="F35" s="78"/>
      <c r="G35" s="79"/>
      <c r="H35" s="79"/>
      <c r="I35" s="121"/>
      <c r="J35" s="121"/>
    </row>
    <row r="36" spans="1:10" ht="13.5">
      <c r="A36" s="65" t="s">
        <v>144</v>
      </c>
      <c r="B36" s="78" t="s">
        <v>277</v>
      </c>
      <c r="C36" s="97" t="s">
        <v>31</v>
      </c>
      <c r="D36" s="97" t="s">
        <v>53</v>
      </c>
      <c r="E36" s="97" t="s">
        <v>336</v>
      </c>
      <c r="F36" s="97"/>
      <c r="G36" s="101"/>
      <c r="H36" s="101"/>
      <c r="I36" s="117">
        <f>I37</f>
        <v>-458892</v>
      </c>
      <c r="J36" s="117"/>
    </row>
    <row r="37" spans="1:10" ht="29.25" customHeight="1">
      <c r="A37" s="65" t="s">
        <v>146</v>
      </c>
      <c r="B37" s="78" t="s">
        <v>233</v>
      </c>
      <c r="C37" s="97" t="s">
        <v>31</v>
      </c>
      <c r="D37" s="97" t="s">
        <v>53</v>
      </c>
      <c r="E37" s="97" t="s">
        <v>264</v>
      </c>
      <c r="F37" s="97"/>
      <c r="G37" s="101"/>
      <c r="H37" s="101"/>
      <c r="I37" s="117">
        <f>I39+I40+I41+I43+I46+I47+I49</f>
        <v>-458892</v>
      </c>
      <c r="J37" s="117"/>
    </row>
    <row r="38" spans="1:10" ht="27.75" customHeight="1">
      <c r="A38" s="230" t="s">
        <v>105</v>
      </c>
      <c r="B38" s="97" t="s">
        <v>301</v>
      </c>
      <c r="C38" s="81" t="s">
        <v>31</v>
      </c>
      <c r="D38" s="81" t="s">
        <v>53</v>
      </c>
      <c r="E38" s="81" t="s">
        <v>264</v>
      </c>
      <c r="F38" s="81" t="s">
        <v>96</v>
      </c>
      <c r="G38" s="82">
        <v>210</v>
      </c>
      <c r="H38" s="82"/>
      <c r="I38" s="205">
        <f>I39+I40+I41</f>
        <v>-252657</v>
      </c>
      <c r="J38" s="205"/>
    </row>
    <row r="39" spans="1:10" ht="12.75">
      <c r="A39" s="65" t="s">
        <v>98</v>
      </c>
      <c r="B39" s="97" t="s">
        <v>349</v>
      </c>
      <c r="C39" s="84" t="s">
        <v>31</v>
      </c>
      <c r="D39" s="84" t="s">
        <v>53</v>
      </c>
      <c r="E39" s="84" t="s">
        <v>264</v>
      </c>
      <c r="F39" s="84" t="s">
        <v>106</v>
      </c>
      <c r="G39" s="85">
        <v>211</v>
      </c>
      <c r="H39" s="82"/>
      <c r="I39" s="248">
        <v>-194057</v>
      </c>
      <c r="J39" s="209"/>
    </row>
    <row r="40" spans="1:10" ht="12.75">
      <c r="A40" s="237" t="s">
        <v>147</v>
      </c>
      <c r="B40" s="97" t="s">
        <v>303</v>
      </c>
      <c r="C40" s="84" t="s">
        <v>31</v>
      </c>
      <c r="D40" s="84" t="s">
        <v>53</v>
      </c>
      <c r="E40" s="84" t="s">
        <v>264</v>
      </c>
      <c r="F40" s="84" t="s">
        <v>148</v>
      </c>
      <c r="G40" s="85">
        <v>212</v>
      </c>
      <c r="H40" s="85"/>
      <c r="I40" s="248">
        <v>0</v>
      </c>
      <c r="J40" s="247"/>
    </row>
    <row r="41" spans="1:10" ht="12.75">
      <c r="A41" s="237" t="s">
        <v>100</v>
      </c>
      <c r="B41" s="97" t="s">
        <v>213</v>
      </c>
      <c r="C41" s="84" t="s">
        <v>31</v>
      </c>
      <c r="D41" s="84" t="s">
        <v>53</v>
      </c>
      <c r="E41" s="84" t="s">
        <v>264</v>
      </c>
      <c r="F41" s="84" t="s">
        <v>198</v>
      </c>
      <c r="G41" s="85">
        <v>213</v>
      </c>
      <c r="H41" s="85"/>
      <c r="I41" s="248">
        <v>-58600</v>
      </c>
      <c r="J41" s="247"/>
    </row>
    <row r="42" spans="1:10" ht="12.75">
      <c r="A42" s="238" t="s">
        <v>40</v>
      </c>
      <c r="B42" s="97" t="s">
        <v>196</v>
      </c>
      <c r="C42" s="81" t="s">
        <v>31</v>
      </c>
      <c r="D42" s="81" t="s">
        <v>53</v>
      </c>
      <c r="E42" s="81" t="s">
        <v>264</v>
      </c>
      <c r="F42" s="81" t="s">
        <v>75</v>
      </c>
      <c r="G42" s="82">
        <v>220</v>
      </c>
      <c r="H42" s="82"/>
      <c r="I42" s="205">
        <f>I43</f>
        <v>500</v>
      </c>
      <c r="J42" s="209"/>
    </row>
    <row r="43" spans="1:10" ht="12.75">
      <c r="A43" s="237" t="s">
        <v>41</v>
      </c>
      <c r="B43" s="97" t="s">
        <v>84</v>
      </c>
      <c r="C43" s="84" t="s">
        <v>31</v>
      </c>
      <c r="D43" s="84" t="s">
        <v>53</v>
      </c>
      <c r="E43" s="84" t="s">
        <v>264</v>
      </c>
      <c r="F43" s="84" t="s">
        <v>77</v>
      </c>
      <c r="G43" s="85">
        <v>221</v>
      </c>
      <c r="H43" s="85">
        <v>440</v>
      </c>
      <c r="I43" s="248">
        <v>500</v>
      </c>
      <c r="J43" s="248"/>
    </row>
    <row r="44" spans="1:10" ht="12.75">
      <c r="A44" s="239" t="s">
        <v>42</v>
      </c>
      <c r="B44" s="97" t="s">
        <v>304</v>
      </c>
      <c r="C44" s="97" t="s">
        <v>31</v>
      </c>
      <c r="D44" s="97" t="s">
        <v>53</v>
      </c>
      <c r="E44" s="97" t="s">
        <v>264</v>
      </c>
      <c r="F44" s="97" t="s">
        <v>77</v>
      </c>
      <c r="G44" s="101">
        <v>223</v>
      </c>
      <c r="H44" s="101"/>
      <c r="I44" s="248">
        <f>I46+I47</f>
        <v>-70622</v>
      </c>
      <c r="J44" s="248"/>
    </row>
    <row r="45" spans="1:10" ht="12.75">
      <c r="A45" s="237" t="s">
        <v>79</v>
      </c>
      <c r="B45" s="97" t="s">
        <v>350</v>
      </c>
      <c r="C45" s="84" t="s">
        <v>31</v>
      </c>
      <c r="D45" s="84" t="s">
        <v>53</v>
      </c>
      <c r="E45" s="84" t="s">
        <v>264</v>
      </c>
      <c r="F45" s="84" t="s">
        <v>77</v>
      </c>
      <c r="G45" s="85">
        <v>223</v>
      </c>
      <c r="H45" s="103" t="s">
        <v>64</v>
      </c>
      <c r="I45" s="248"/>
      <c r="J45" s="247"/>
    </row>
    <row r="46" spans="1:10" ht="12.75">
      <c r="A46" s="237" t="s">
        <v>78</v>
      </c>
      <c r="B46" s="97" t="s">
        <v>306</v>
      </c>
      <c r="C46" s="84" t="s">
        <v>31</v>
      </c>
      <c r="D46" s="84" t="s">
        <v>53</v>
      </c>
      <c r="E46" s="84" t="s">
        <v>264</v>
      </c>
      <c r="F46" s="84" t="s">
        <v>77</v>
      </c>
      <c r="G46" s="85">
        <v>223</v>
      </c>
      <c r="H46" s="103" t="s">
        <v>50</v>
      </c>
      <c r="I46" s="248">
        <v>-79822</v>
      </c>
      <c r="J46" s="247"/>
    </row>
    <row r="47" spans="1:10" ht="12.75">
      <c r="A47" s="237" t="s">
        <v>43</v>
      </c>
      <c r="B47" s="97" t="s">
        <v>307</v>
      </c>
      <c r="C47" s="84" t="s">
        <v>31</v>
      </c>
      <c r="D47" s="84" t="s">
        <v>53</v>
      </c>
      <c r="E47" s="84" t="s">
        <v>264</v>
      </c>
      <c r="F47" s="84" t="s">
        <v>77</v>
      </c>
      <c r="G47" s="85">
        <v>223</v>
      </c>
      <c r="H47" s="103" t="s">
        <v>51</v>
      </c>
      <c r="I47" s="248">
        <v>9200</v>
      </c>
      <c r="J47" s="247"/>
    </row>
    <row r="48" spans="1:10" ht="15" customHeight="1">
      <c r="A48" s="230" t="s">
        <v>46</v>
      </c>
      <c r="B48" s="97" t="s">
        <v>214</v>
      </c>
      <c r="C48" s="81" t="s">
        <v>31</v>
      </c>
      <c r="D48" s="81" t="s">
        <v>53</v>
      </c>
      <c r="E48" s="81" t="s">
        <v>264</v>
      </c>
      <c r="F48" s="81" t="s">
        <v>75</v>
      </c>
      <c r="G48" s="82">
        <v>300</v>
      </c>
      <c r="H48" s="82"/>
      <c r="I48" s="205">
        <f>I49</f>
        <v>-136113</v>
      </c>
      <c r="J48" s="205"/>
    </row>
    <row r="49" spans="1:10" ht="12.75">
      <c r="A49" s="65" t="s">
        <v>48</v>
      </c>
      <c r="B49" s="97" t="s">
        <v>335</v>
      </c>
      <c r="C49" s="84" t="s">
        <v>31</v>
      </c>
      <c r="D49" s="84" t="s">
        <v>53</v>
      </c>
      <c r="E49" s="84" t="s">
        <v>264</v>
      </c>
      <c r="F49" s="84" t="s">
        <v>77</v>
      </c>
      <c r="G49" s="85">
        <v>340</v>
      </c>
      <c r="H49" s="85">
        <v>440</v>
      </c>
      <c r="I49" s="248">
        <v>-136113</v>
      </c>
      <c r="J49" s="247"/>
    </row>
    <row r="50" spans="1:10" ht="16.5" customHeight="1">
      <c r="A50" s="220" t="s">
        <v>153</v>
      </c>
      <c r="B50" s="97" t="s">
        <v>232</v>
      </c>
      <c r="C50" s="97" t="s">
        <v>31</v>
      </c>
      <c r="D50" s="97" t="s">
        <v>53</v>
      </c>
      <c r="E50" s="97" t="s">
        <v>295</v>
      </c>
      <c r="F50" s="97"/>
      <c r="G50" s="101"/>
      <c r="H50" s="101"/>
      <c r="I50" s="210">
        <f>I52</f>
        <v>-11869</v>
      </c>
      <c r="J50" s="210"/>
    </row>
    <row r="51" spans="1:10" ht="12.75">
      <c r="A51" s="230" t="s">
        <v>154</v>
      </c>
      <c r="B51" s="97" t="s">
        <v>337</v>
      </c>
      <c r="C51" s="81" t="s">
        <v>31</v>
      </c>
      <c r="D51" s="81" t="s">
        <v>53</v>
      </c>
      <c r="E51" s="81" t="s">
        <v>295</v>
      </c>
      <c r="F51" s="81" t="s">
        <v>113</v>
      </c>
      <c r="G51" s="82">
        <v>290</v>
      </c>
      <c r="H51" s="107"/>
      <c r="I51" s="205">
        <f>I52</f>
        <v>-11869</v>
      </c>
      <c r="J51" s="205"/>
    </row>
    <row r="52" spans="1:10" ht="28.5" customHeight="1">
      <c r="A52" s="65" t="s">
        <v>107</v>
      </c>
      <c r="B52" s="97" t="s">
        <v>234</v>
      </c>
      <c r="C52" s="84" t="s">
        <v>31</v>
      </c>
      <c r="D52" s="84" t="s">
        <v>53</v>
      </c>
      <c r="E52" s="84" t="s">
        <v>295</v>
      </c>
      <c r="F52" s="84" t="s">
        <v>82</v>
      </c>
      <c r="G52" s="85">
        <v>291</v>
      </c>
      <c r="H52" s="108"/>
      <c r="I52" s="248">
        <v>-11869</v>
      </c>
      <c r="J52" s="247"/>
    </row>
    <row r="53" spans="1:10" ht="13.5">
      <c r="A53" s="4" t="s">
        <v>58</v>
      </c>
      <c r="B53" s="77"/>
      <c r="C53" s="85"/>
      <c r="D53" s="85"/>
      <c r="E53" s="85"/>
      <c r="F53" s="85"/>
      <c r="G53" s="85"/>
      <c r="H53" s="85"/>
      <c r="I53" s="242">
        <f>I23</f>
        <v>-476827</v>
      </c>
      <c r="J53" s="132"/>
    </row>
    <row r="54" spans="1:10" ht="13.5">
      <c r="A54" s="6"/>
      <c r="B54" s="196"/>
      <c r="C54" s="111"/>
      <c r="D54" s="111"/>
      <c r="E54" s="111"/>
      <c r="F54" s="111"/>
      <c r="G54" s="55"/>
      <c r="H54" s="55"/>
      <c r="I54" s="194"/>
      <c r="J54" s="141"/>
    </row>
    <row r="55" spans="1:10" ht="0.75" customHeight="1">
      <c r="A55" s="51"/>
      <c r="B55" s="51"/>
      <c r="C55" s="51"/>
      <c r="D55" s="51"/>
      <c r="E55" s="51"/>
      <c r="F55" s="51"/>
      <c r="G55" s="51"/>
      <c r="H55" s="51"/>
      <c r="I55" s="122"/>
      <c r="J55" s="131"/>
    </row>
    <row r="56" spans="1:10" ht="12.75">
      <c r="A56" s="51" t="s">
        <v>93</v>
      </c>
      <c r="B56" s="51"/>
      <c r="C56" s="51"/>
      <c r="D56" s="51"/>
      <c r="E56" s="51"/>
      <c r="F56" s="51" t="s">
        <v>60</v>
      </c>
      <c r="G56" s="51"/>
      <c r="H56" s="51"/>
      <c r="I56" s="122"/>
      <c r="J56" s="131"/>
    </row>
    <row r="57" spans="1:10" ht="12.75">
      <c r="A57" s="51"/>
      <c r="B57" s="51"/>
      <c r="C57" s="51"/>
      <c r="D57" s="51"/>
      <c r="E57" s="51"/>
      <c r="F57" s="51"/>
      <c r="G57" s="51"/>
      <c r="H57" s="51"/>
      <c r="I57" s="122"/>
      <c r="J57" s="131"/>
    </row>
    <row r="58" spans="1:10" ht="12.75">
      <c r="A58" s="51" t="s">
        <v>94</v>
      </c>
      <c r="B58" s="51"/>
      <c r="C58" s="51"/>
      <c r="D58" s="51"/>
      <c r="E58" s="51"/>
      <c r="F58" s="51" t="s">
        <v>296</v>
      </c>
      <c r="G58" s="51"/>
      <c r="H58" s="51"/>
      <c r="I58" s="122" t="s">
        <v>61</v>
      </c>
      <c r="J58" s="131"/>
    </row>
  </sheetData>
  <sheetProtection/>
  <mergeCells count="25">
    <mergeCell ref="A2:A3"/>
    <mergeCell ref="F2:J3"/>
    <mergeCell ref="H7:I7"/>
    <mergeCell ref="H8:I9"/>
    <mergeCell ref="J8:J9"/>
    <mergeCell ref="A9:G9"/>
    <mergeCell ref="J17:J18"/>
    <mergeCell ref="A10:G10"/>
    <mergeCell ref="H10:I10"/>
    <mergeCell ref="B11:G11"/>
    <mergeCell ref="H11:I11"/>
    <mergeCell ref="J11:J12"/>
    <mergeCell ref="B13:G13"/>
    <mergeCell ref="H13:I13"/>
    <mergeCell ref="J13:J14"/>
    <mergeCell ref="H19:I19"/>
    <mergeCell ref="A20:A21"/>
    <mergeCell ref="B20:B21"/>
    <mergeCell ref="C20:H20"/>
    <mergeCell ref="I20:J20"/>
    <mergeCell ref="B15:G15"/>
    <mergeCell ref="H15:I15"/>
    <mergeCell ref="H16:I16"/>
    <mergeCell ref="B17:G17"/>
    <mergeCell ref="H17:I18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68"/>
  <sheetViews>
    <sheetView zoomScalePageLayoutView="0" workbookViewId="0" topLeftCell="A1">
      <selection activeCell="H56" sqref="H56"/>
    </sheetView>
  </sheetViews>
  <sheetFormatPr defaultColWidth="9.00390625" defaultRowHeight="12.75"/>
  <cols>
    <col min="3" max="3" width="4.00390625" style="0" customWidth="1"/>
    <col min="4" max="4" width="3.25390625" style="0" customWidth="1"/>
    <col min="5" max="5" width="3.875" style="0" customWidth="1"/>
    <col min="6" max="6" width="11.375" style="0" customWidth="1"/>
    <col min="7" max="7" width="1.875" style="0" customWidth="1"/>
    <col min="8" max="8" width="12.125" style="0" customWidth="1"/>
    <col min="9" max="9" width="5.875" style="0" customWidth="1"/>
    <col min="10" max="10" width="4.75390625" style="0" customWidth="1"/>
    <col min="11" max="11" width="4.875" style="0" customWidth="1"/>
    <col min="12" max="12" width="5.625" style="0" customWidth="1"/>
    <col min="13" max="13" width="4.75390625" style="0" customWidth="1"/>
    <col min="14" max="14" width="4.25390625" style="0" customWidth="1"/>
    <col min="15" max="15" width="4.125" style="0" customWidth="1"/>
    <col min="16" max="16" width="5.625" style="0" customWidth="1"/>
    <col min="17" max="17" width="4.75390625" style="0" customWidth="1"/>
    <col min="18" max="18" width="8.875" style="0" customWidth="1"/>
  </cols>
  <sheetData>
    <row r="1" spans="1:18" ht="12.75">
      <c r="A1" s="3"/>
      <c r="B1" s="8"/>
      <c r="C1" s="8"/>
      <c r="D1" s="8"/>
      <c r="E1" s="8"/>
      <c r="F1" s="8"/>
      <c r="G1" s="8"/>
      <c r="H1" s="8"/>
      <c r="I1" s="8"/>
      <c r="J1" s="8"/>
      <c r="K1" s="8"/>
      <c r="L1" s="10" t="s">
        <v>111</v>
      </c>
      <c r="M1" s="10"/>
      <c r="N1" s="10"/>
      <c r="O1" s="10"/>
      <c r="P1" s="10"/>
      <c r="Q1" s="11"/>
      <c r="R1" s="11"/>
    </row>
    <row r="2" spans="1:18" ht="12.75">
      <c r="A2" s="600"/>
      <c r="B2" s="600"/>
      <c r="C2" s="600"/>
      <c r="D2" s="600"/>
      <c r="E2" s="600"/>
      <c r="F2" s="600"/>
      <c r="G2" s="8"/>
      <c r="H2" s="8"/>
      <c r="I2" s="8"/>
      <c r="J2" s="8"/>
      <c r="K2" s="8"/>
      <c r="L2" s="549" t="s">
        <v>174</v>
      </c>
      <c r="M2" s="549"/>
      <c r="N2" s="549"/>
      <c r="O2" s="549"/>
      <c r="P2" s="549"/>
      <c r="Q2" s="549"/>
      <c r="R2" s="549"/>
    </row>
    <row r="3" spans="1:18" ht="12.75">
      <c r="A3" s="600"/>
      <c r="B3" s="600"/>
      <c r="C3" s="600"/>
      <c r="D3" s="600"/>
      <c r="E3" s="600"/>
      <c r="F3" s="600"/>
      <c r="G3" s="8"/>
      <c r="H3" s="8"/>
      <c r="I3" s="8"/>
      <c r="J3" s="8"/>
      <c r="K3" s="8"/>
      <c r="L3" s="549"/>
      <c r="M3" s="549"/>
      <c r="N3" s="549"/>
      <c r="O3" s="549"/>
      <c r="P3" s="549"/>
      <c r="Q3" s="549"/>
      <c r="R3" s="549"/>
    </row>
    <row r="4" spans="1:18" ht="12.75">
      <c r="A4" s="3"/>
      <c r="B4" s="8"/>
      <c r="C4" s="8"/>
      <c r="D4" s="8"/>
      <c r="E4" s="8"/>
      <c r="F4" s="8"/>
      <c r="G4" s="8"/>
      <c r="H4" s="8"/>
      <c r="I4" s="8"/>
      <c r="J4" s="8"/>
      <c r="K4" s="8"/>
      <c r="L4" s="10" t="s">
        <v>175</v>
      </c>
      <c r="M4" s="10"/>
      <c r="N4" s="10"/>
      <c r="O4" s="10"/>
      <c r="P4" s="10"/>
      <c r="Q4" s="11"/>
      <c r="R4" s="11"/>
    </row>
    <row r="5" spans="1:18" ht="12.75">
      <c r="A5" s="3"/>
      <c r="B5" s="8"/>
      <c r="C5" s="8"/>
      <c r="D5" s="8"/>
      <c r="E5" s="8"/>
      <c r="F5" s="8"/>
      <c r="G5" s="8"/>
      <c r="H5" s="8"/>
      <c r="I5" s="8"/>
      <c r="J5" s="8"/>
      <c r="K5" s="8"/>
      <c r="L5" s="10" t="s">
        <v>66</v>
      </c>
      <c r="M5" s="10"/>
      <c r="N5" s="10"/>
      <c r="O5" s="10"/>
      <c r="P5" s="10"/>
      <c r="Q5" s="8"/>
      <c r="R5" s="8"/>
    </row>
    <row r="6" spans="1:18" ht="12.75">
      <c r="A6" s="3"/>
      <c r="B6" s="8"/>
      <c r="C6" s="8"/>
      <c r="D6" s="8"/>
      <c r="E6" s="8"/>
      <c r="F6" s="8"/>
      <c r="G6" s="8"/>
      <c r="H6" s="8"/>
      <c r="I6" s="8"/>
      <c r="J6" s="8"/>
      <c r="K6" s="8"/>
      <c r="L6" s="10"/>
      <c r="M6" s="10"/>
      <c r="N6" s="10"/>
      <c r="O6" s="10"/>
      <c r="P6" s="10"/>
      <c r="Q6" s="8"/>
      <c r="R6" s="8"/>
    </row>
    <row r="7" spans="1:18" ht="12.75">
      <c r="A7" s="40"/>
      <c r="B7" s="8"/>
      <c r="C7" s="8"/>
      <c r="D7" s="8"/>
      <c r="E7" s="550" t="s">
        <v>24</v>
      </c>
      <c r="F7" s="550"/>
      <c r="G7" s="550"/>
      <c r="H7" s="550"/>
      <c r="I7" s="550"/>
      <c r="J7" s="550"/>
      <c r="K7" s="550"/>
      <c r="L7" s="550"/>
      <c r="M7" s="8"/>
      <c r="N7" s="8"/>
      <c r="O7" s="8"/>
      <c r="P7" s="8"/>
      <c r="Q7" s="8"/>
      <c r="R7" s="8"/>
    </row>
    <row r="8" spans="1:18" ht="12.75">
      <c r="A8" s="550" t="s">
        <v>298</v>
      </c>
      <c r="B8" s="550"/>
      <c r="C8" s="550"/>
      <c r="D8" s="550"/>
      <c r="E8" s="550"/>
      <c r="F8" s="550"/>
      <c r="G8" s="550"/>
      <c r="H8" s="550"/>
      <c r="I8" s="550"/>
      <c r="J8" s="550"/>
      <c r="K8" s="550"/>
      <c r="L8" s="550"/>
      <c r="M8" s="550"/>
      <c r="N8" s="550"/>
      <c r="O8" s="550"/>
      <c r="P8" s="550"/>
      <c r="Q8" s="550"/>
      <c r="R8" s="8"/>
    </row>
    <row r="9" spans="1:18" ht="12.75">
      <c r="A9" s="40"/>
      <c r="B9" s="8"/>
      <c r="C9" s="8"/>
      <c r="D9" s="8"/>
      <c r="E9" s="551" t="s">
        <v>176</v>
      </c>
      <c r="F9" s="551"/>
      <c r="G9" s="551"/>
      <c r="H9" s="551"/>
      <c r="I9" s="551"/>
      <c r="J9" s="551"/>
      <c r="K9" s="551"/>
      <c r="L9" s="551"/>
      <c r="M9" s="8"/>
      <c r="N9" s="8"/>
      <c r="O9" s="8"/>
      <c r="P9" s="8"/>
      <c r="Q9" s="8"/>
      <c r="R9" s="8"/>
    </row>
    <row r="10" spans="1:18" ht="12.75">
      <c r="A10" s="40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ht="12.75">
      <c r="A11" s="659" t="s">
        <v>97</v>
      </c>
      <c r="B11" s="659"/>
      <c r="C11" s="659"/>
      <c r="D11" s="659"/>
      <c r="E11" s="659"/>
      <c r="F11" s="659"/>
      <c r="G11" s="659"/>
      <c r="H11" s="659"/>
      <c r="I11" s="659"/>
      <c r="J11" s="659"/>
      <c r="K11" s="659"/>
      <c r="L11" s="659"/>
      <c r="M11" s="659"/>
      <c r="N11" s="659"/>
      <c r="O11" s="659"/>
      <c r="P11" s="659"/>
      <c r="Q11" s="659"/>
      <c r="R11" s="659"/>
    </row>
    <row r="12" spans="1:18" ht="12.75">
      <c r="A12" s="13" t="s">
        <v>25</v>
      </c>
      <c r="B12" s="505" t="s">
        <v>26</v>
      </c>
      <c r="C12" s="506"/>
      <c r="D12" s="506"/>
      <c r="E12" s="506"/>
      <c r="F12" s="506"/>
      <c r="G12" s="506"/>
      <c r="H12" s="507"/>
      <c r="I12" s="505" t="s">
        <v>28</v>
      </c>
      <c r="J12" s="506"/>
      <c r="K12" s="506"/>
      <c r="L12" s="506"/>
      <c r="M12" s="506"/>
      <c r="N12" s="507"/>
      <c r="O12" s="505" t="s">
        <v>27</v>
      </c>
      <c r="P12" s="506"/>
      <c r="Q12" s="506"/>
      <c r="R12" s="507"/>
    </row>
    <row r="13" spans="1:18" ht="12.75">
      <c r="A13" s="29">
        <v>1</v>
      </c>
      <c r="B13" s="505">
        <v>2</v>
      </c>
      <c r="C13" s="506"/>
      <c r="D13" s="506"/>
      <c r="E13" s="506"/>
      <c r="F13" s="506"/>
      <c r="G13" s="506"/>
      <c r="H13" s="507"/>
      <c r="I13" s="505">
        <v>3</v>
      </c>
      <c r="J13" s="506"/>
      <c r="K13" s="506"/>
      <c r="L13" s="506"/>
      <c r="M13" s="506"/>
      <c r="N13" s="507"/>
      <c r="O13" s="505">
        <v>4</v>
      </c>
      <c r="P13" s="506"/>
      <c r="Q13" s="506"/>
      <c r="R13" s="507"/>
    </row>
    <row r="14" spans="1:18" ht="12.75">
      <c r="A14" s="32">
        <v>1</v>
      </c>
      <c r="B14" s="493" t="s">
        <v>345</v>
      </c>
      <c r="C14" s="494"/>
      <c r="D14" s="494"/>
      <c r="E14" s="494"/>
      <c r="F14" s="494"/>
      <c r="G14" s="494"/>
      <c r="H14" s="495"/>
      <c r="I14" s="535"/>
      <c r="J14" s="536"/>
      <c r="K14" s="536"/>
      <c r="L14" s="536"/>
      <c r="M14" s="536"/>
      <c r="N14" s="537"/>
      <c r="O14" s="514">
        <v>-194057</v>
      </c>
      <c r="P14" s="515"/>
      <c r="Q14" s="515"/>
      <c r="R14" s="516"/>
    </row>
    <row r="15" spans="1:18" ht="15.75" customHeight="1">
      <c r="A15" s="32">
        <v>1</v>
      </c>
      <c r="B15" s="493" t="s">
        <v>344</v>
      </c>
      <c r="C15" s="494"/>
      <c r="D15" s="494"/>
      <c r="E15" s="494"/>
      <c r="F15" s="494"/>
      <c r="G15" s="494"/>
      <c r="H15" s="495"/>
      <c r="I15" s="535"/>
      <c r="J15" s="536"/>
      <c r="K15" s="536"/>
      <c r="L15" s="536"/>
      <c r="M15" s="536"/>
      <c r="N15" s="537"/>
      <c r="O15" s="514">
        <v>-4223</v>
      </c>
      <c r="P15" s="515"/>
      <c r="Q15" s="515"/>
      <c r="R15" s="516"/>
    </row>
    <row r="16" spans="1:18" ht="12.75">
      <c r="A16" s="31"/>
      <c r="B16" s="539" t="s">
        <v>99</v>
      </c>
      <c r="C16" s="540"/>
      <c r="D16" s="540"/>
      <c r="E16" s="540"/>
      <c r="F16" s="540"/>
      <c r="G16" s="540"/>
      <c r="H16" s="541"/>
      <c r="I16" s="542"/>
      <c r="J16" s="543"/>
      <c r="K16" s="543"/>
      <c r="L16" s="543"/>
      <c r="M16" s="543"/>
      <c r="N16" s="544"/>
      <c r="O16" s="660">
        <f>SUM(O14:O15)</f>
        <v>-198280</v>
      </c>
      <c r="P16" s="661"/>
      <c r="Q16" s="661"/>
      <c r="R16" s="662"/>
    </row>
    <row r="17" spans="1:18" ht="8.25" customHeight="1">
      <c r="A17" s="44"/>
      <c r="B17" s="47"/>
      <c r="C17" s="47"/>
      <c r="D17" s="47"/>
      <c r="E17" s="47"/>
      <c r="F17" s="47"/>
      <c r="G17" s="47"/>
      <c r="H17" s="47"/>
      <c r="I17" s="44"/>
      <c r="J17" s="44"/>
      <c r="K17" s="44"/>
      <c r="L17" s="44"/>
      <c r="M17" s="44"/>
      <c r="N17" s="44"/>
      <c r="O17" s="52"/>
      <c r="P17" s="52"/>
      <c r="Q17" s="52"/>
      <c r="R17" s="52"/>
    </row>
    <row r="18" spans="1:18" ht="12.75">
      <c r="A18" s="659" t="s">
        <v>212</v>
      </c>
      <c r="B18" s="659"/>
      <c r="C18" s="659"/>
      <c r="D18" s="659"/>
      <c r="E18" s="659"/>
      <c r="F18" s="659"/>
      <c r="G18" s="659"/>
      <c r="H18" s="659"/>
      <c r="I18" s="659"/>
      <c r="J18" s="659"/>
      <c r="K18" s="659"/>
      <c r="L18" s="659"/>
      <c r="M18" s="659"/>
      <c r="N18" s="659"/>
      <c r="O18" s="659"/>
      <c r="P18" s="659"/>
      <c r="Q18" s="659"/>
      <c r="R18" s="659"/>
    </row>
    <row r="19" spans="1:18" ht="12.75">
      <c r="A19" s="13" t="s">
        <v>25</v>
      </c>
      <c r="B19" s="505" t="s">
        <v>26</v>
      </c>
      <c r="C19" s="506"/>
      <c r="D19" s="506"/>
      <c r="E19" s="506"/>
      <c r="F19" s="506"/>
      <c r="G19" s="506"/>
      <c r="H19" s="507"/>
      <c r="I19" s="505" t="s">
        <v>28</v>
      </c>
      <c r="J19" s="506"/>
      <c r="K19" s="506"/>
      <c r="L19" s="506"/>
      <c r="M19" s="506"/>
      <c r="N19" s="507"/>
      <c r="O19" s="505" t="s">
        <v>27</v>
      </c>
      <c r="P19" s="506"/>
      <c r="Q19" s="506"/>
      <c r="R19" s="507"/>
    </row>
    <row r="20" spans="1:18" ht="12.75">
      <c r="A20" s="29">
        <v>1</v>
      </c>
      <c r="B20" s="505">
        <v>2</v>
      </c>
      <c r="C20" s="506"/>
      <c r="D20" s="506"/>
      <c r="E20" s="506"/>
      <c r="F20" s="506"/>
      <c r="G20" s="506"/>
      <c r="H20" s="507"/>
      <c r="I20" s="505">
        <v>3</v>
      </c>
      <c r="J20" s="506"/>
      <c r="K20" s="506"/>
      <c r="L20" s="506"/>
      <c r="M20" s="506"/>
      <c r="N20" s="507"/>
      <c r="O20" s="505">
        <v>4</v>
      </c>
      <c r="P20" s="506"/>
      <c r="Q20" s="506"/>
      <c r="R20" s="507"/>
    </row>
    <row r="21" spans="1:18" ht="19.5" customHeight="1">
      <c r="A21" s="32">
        <v>2</v>
      </c>
      <c r="B21" s="493" t="s">
        <v>346</v>
      </c>
      <c r="C21" s="494"/>
      <c r="D21" s="494"/>
      <c r="E21" s="494"/>
      <c r="F21" s="494"/>
      <c r="G21" s="494"/>
      <c r="H21" s="495"/>
      <c r="I21" s="535"/>
      <c r="J21" s="536"/>
      <c r="K21" s="536"/>
      <c r="L21" s="536"/>
      <c r="M21" s="536"/>
      <c r="N21" s="537"/>
      <c r="O21" s="514">
        <v>-58600</v>
      </c>
      <c r="P21" s="515"/>
      <c r="Q21" s="515"/>
      <c r="R21" s="516"/>
    </row>
    <row r="22" spans="1:18" ht="16.5" customHeight="1">
      <c r="A22" s="32">
        <v>2</v>
      </c>
      <c r="B22" s="493" t="s">
        <v>347</v>
      </c>
      <c r="C22" s="494"/>
      <c r="D22" s="494"/>
      <c r="E22" s="494"/>
      <c r="F22" s="494"/>
      <c r="G22" s="494"/>
      <c r="H22" s="495"/>
      <c r="I22" s="535"/>
      <c r="J22" s="536"/>
      <c r="K22" s="536"/>
      <c r="L22" s="536"/>
      <c r="M22" s="536"/>
      <c r="N22" s="537"/>
      <c r="O22" s="514">
        <v>-1843</v>
      </c>
      <c r="P22" s="515"/>
      <c r="Q22" s="515"/>
      <c r="R22" s="516"/>
    </row>
    <row r="23" spans="1:18" ht="12.75">
      <c r="A23" s="31"/>
      <c r="B23" s="539" t="s">
        <v>99</v>
      </c>
      <c r="C23" s="540"/>
      <c r="D23" s="540"/>
      <c r="E23" s="540"/>
      <c r="F23" s="540"/>
      <c r="G23" s="540"/>
      <c r="H23" s="541"/>
      <c r="I23" s="542"/>
      <c r="J23" s="543"/>
      <c r="K23" s="543"/>
      <c r="L23" s="543"/>
      <c r="M23" s="543"/>
      <c r="N23" s="544"/>
      <c r="O23" s="660">
        <f>O21+O22</f>
        <v>-60443</v>
      </c>
      <c r="P23" s="661"/>
      <c r="Q23" s="661"/>
      <c r="R23" s="662"/>
    </row>
    <row r="24" spans="1:18" ht="7.5" customHeight="1">
      <c r="A24" s="44"/>
      <c r="B24" s="47"/>
      <c r="C24" s="47"/>
      <c r="D24" s="47"/>
      <c r="E24" s="47"/>
      <c r="F24" s="47"/>
      <c r="G24" s="47"/>
      <c r="H24" s="47"/>
      <c r="I24" s="44"/>
      <c r="J24" s="44"/>
      <c r="K24" s="44"/>
      <c r="L24" s="44"/>
      <c r="M24" s="44"/>
      <c r="N24" s="44"/>
      <c r="O24" s="52"/>
      <c r="P24" s="52"/>
      <c r="Q24" s="52"/>
      <c r="R24" s="52"/>
    </row>
    <row r="25" spans="1:18" ht="12.75">
      <c r="A25" s="659" t="s">
        <v>68</v>
      </c>
      <c r="B25" s="659"/>
      <c r="C25" s="659"/>
      <c r="D25" s="659"/>
      <c r="E25" s="659"/>
      <c r="F25" s="659"/>
      <c r="G25" s="659"/>
      <c r="H25" s="659"/>
      <c r="I25" s="659"/>
      <c r="J25" s="659"/>
      <c r="K25" s="659"/>
      <c r="L25" s="659"/>
      <c r="M25" s="659"/>
      <c r="N25" s="659"/>
      <c r="O25" s="659"/>
      <c r="P25" s="659"/>
      <c r="Q25" s="659"/>
      <c r="R25" s="659"/>
    </row>
    <row r="26" spans="1:18" ht="12.75">
      <c r="A26" s="40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1:18" ht="12.75">
      <c r="A27" s="29" t="s">
        <v>25</v>
      </c>
      <c r="B27" s="569" t="s">
        <v>26</v>
      </c>
      <c r="C27" s="569"/>
      <c r="D27" s="569"/>
      <c r="E27" s="569"/>
      <c r="F27" s="569"/>
      <c r="G27" s="569" t="s">
        <v>28</v>
      </c>
      <c r="H27" s="569"/>
      <c r="I27" s="569" t="s">
        <v>55</v>
      </c>
      <c r="J27" s="569"/>
      <c r="K27" s="569"/>
      <c r="L27" s="569" t="s">
        <v>54</v>
      </c>
      <c r="M27" s="569"/>
      <c r="N27" s="569"/>
      <c r="O27" s="569" t="s">
        <v>56</v>
      </c>
      <c r="P27" s="569"/>
      <c r="Q27" s="569"/>
      <c r="R27" s="569"/>
    </row>
    <row r="28" spans="1:18" ht="12.75">
      <c r="A28" s="29">
        <v>1</v>
      </c>
      <c r="B28" s="569">
        <v>2</v>
      </c>
      <c r="C28" s="569"/>
      <c r="D28" s="569"/>
      <c r="E28" s="569"/>
      <c r="F28" s="569"/>
      <c r="G28" s="569">
        <v>3</v>
      </c>
      <c r="H28" s="569"/>
      <c r="I28" s="569">
        <v>4</v>
      </c>
      <c r="J28" s="569"/>
      <c r="K28" s="569"/>
      <c r="L28" s="569">
        <v>5</v>
      </c>
      <c r="M28" s="569"/>
      <c r="N28" s="569"/>
      <c r="O28" s="569">
        <v>6</v>
      </c>
      <c r="P28" s="569"/>
      <c r="Q28" s="569"/>
      <c r="R28" s="569"/>
    </row>
    <row r="29" spans="1:18" ht="12.75">
      <c r="A29" s="32">
        <v>1</v>
      </c>
      <c r="B29" s="493" t="s">
        <v>87</v>
      </c>
      <c r="C29" s="494"/>
      <c r="D29" s="494"/>
      <c r="E29" s="494"/>
      <c r="F29" s="495"/>
      <c r="G29" s="518"/>
      <c r="H29" s="518"/>
      <c r="I29" s="520"/>
      <c r="J29" s="520"/>
      <c r="K29" s="520"/>
      <c r="L29" s="618"/>
      <c r="M29" s="618"/>
      <c r="N29" s="618"/>
      <c r="O29" s="619">
        <v>500</v>
      </c>
      <c r="P29" s="619"/>
      <c r="Q29" s="619"/>
      <c r="R29" s="619"/>
    </row>
    <row r="30" spans="1:18" ht="12.75">
      <c r="A30" s="32"/>
      <c r="B30" s="627" t="s">
        <v>180</v>
      </c>
      <c r="C30" s="628"/>
      <c r="D30" s="628"/>
      <c r="E30" s="628"/>
      <c r="F30" s="629"/>
      <c r="G30" s="530"/>
      <c r="H30" s="531"/>
      <c r="I30" s="524"/>
      <c r="J30" s="538"/>
      <c r="K30" s="525"/>
      <c r="L30" s="580"/>
      <c r="M30" s="581"/>
      <c r="N30" s="582"/>
      <c r="O30" s="590">
        <f>I30*L30</f>
        <v>0</v>
      </c>
      <c r="P30" s="591"/>
      <c r="Q30" s="591"/>
      <c r="R30" s="592"/>
    </row>
    <row r="31" spans="1:18" ht="12.75">
      <c r="A31" s="32"/>
      <c r="B31" s="627" t="s">
        <v>181</v>
      </c>
      <c r="C31" s="628"/>
      <c r="D31" s="628"/>
      <c r="E31" s="628"/>
      <c r="F31" s="629"/>
      <c r="G31" s="530"/>
      <c r="H31" s="531"/>
      <c r="I31" s="524"/>
      <c r="J31" s="538"/>
      <c r="K31" s="525"/>
      <c r="L31" s="634"/>
      <c r="M31" s="635"/>
      <c r="N31" s="636"/>
      <c r="O31" s="590">
        <f>O29-O30</f>
        <v>500</v>
      </c>
      <c r="P31" s="591"/>
      <c r="Q31" s="591"/>
      <c r="R31" s="592"/>
    </row>
    <row r="32" spans="1:18" ht="12.75">
      <c r="A32" s="31"/>
      <c r="B32" s="542" t="s">
        <v>57</v>
      </c>
      <c r="C32" s="543"/>
      <c r="D32" s="543"/>
      <c r="E32" s="543"/>
      <c r="F32" s="543"/>
      <c r="G32" s="543"/>
      <c r="H32" s="543"/>
      <c r="I32" s="543"/>
      <c r="J32" s="543"/>
      <c r="K32" s="543"/>
      <c r="L32" s="543"/>
      <c r="M32" s="543"/>
      <c r="N32" s="544"/>
      <c r="O32" s="658">
        <f>O29</f>
        <v>500</v>
      </c>
      <c r="P32" s="658"/>
      <c r="Q32" s="658"/>
      <c r="R32" s="658"/>
    </row>
    <row r="33" spans="1:18" ht="9" customHeight="1">
      <c r="A33" s="41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</row>
    <row r="34" spans="1:18" ht="12.75">
      <c r="A34" s="596" t="s">
        <v>69</v>
      </c>
      <c r="B34" s="596"/>
      <c r="C34" s="596"/>
      <c r="D34" s="596"/>
      <c r="E34" s="596"/>
      <c r="F34" s="596"/>
      <c r="G34" s="596"/>
      <c r="H34" s="596"/>
      <c r="I34" s="596"/>
      <c r="J34" s="596"/>
      <c r="K34" s="596"/>
      <c r="L34" s="596"/>
      <c r="M34" s="596"/>
      <c r="N34" s="596"/>
      <c r="O34" s="596"/>
      <c r="P34" s="596"/>
      <c r="Q34" s="596"/>
      <c r="R34" s="596"/>
    </row>
    <row r="35" spans="1:18" ht="12.75">
      <c r="A35" s="41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</row>
    <row r="36" spans="1:18" ht="12.75">
      <c r="A36" s="29" t="s">
        <v>25</v>
      </c>
      <c r="B36" s="569" t="s">
        <v>26</v>
      </c>
      <c r="C36" s="569"/>
      <c r="D36" s="569"/>
      <c r="E36" s="569"/>
      <c r="F36" s="569"/>
      <c r="G36" s="569" t="s">
        <v>28</v>
      </c>
      <c r="H36" s="569"/>
      <c r="I36" s="569" t="s">
        <v>29</v>
      </c>
      <c r="J36" s="569"/>
      <c r="K36" s="569" t="s">
        <v>32</v>
      </c>
      <c r="L36" s="569"/>
      <c r="M36" s="569"/>
      <c r="N36" s="569" t="s">
        <v>33</v>
      </c>
      <c r="O36" s="569"/>
      <c r="P36" s="569" t="s">
        <v>34</v>
      </c>
      <c r="Q36" s="569"/>
      <c r="R36" s="569"/>
    </row>
    <row r="37" spans="1:18" ht="12.75">
      <c r="A37" s="29">
        <v>1</v>
      </c>
      <c r="B37" s="569">
        <v>2</v>
      </c>
      <c r="C37" s="569"/>
      <c r="D37" s="569"/>
      <c r="E37" s="569"/>
      <c r="F37" s="569"/>
      <c r="G37" s="569">
        <v>3</v>
      </c>
      <c r="H37" s="569"/>
      <c r="I37" s="569">
        <v>4</v>
      </c>
      <c r="J37" s="569"/>
      <c r="K37" s="569">
        <v>5</v>
      </c>
      <c r="L37" s="569"/>
      <c r="M37" s="569"/>
      <c r="N37" s="569">
        <v>6</v>
      </c>
      <c r="O37" s="569"/>
      <c r="P37" s="569">
        <v>7</v>
      </c>
      <c r="Q37" s="569"/>
      <c r="R37" s="569"/>
    </row>
    <row r="38" spans="1:18" ht="12.75">
      <c r="A38" s="32">
        <v>1</v>
      </c>
      <c r="B38" s="493" t="s">
        <v>114</v>
      </c>
      <c r="C38" s="494"/>
      <c r="D38" s="494"/>
      <c r="E38" s="494"/>
      <c r="F38" s="495"/>
      <c r="G38" s="518"/>
      <c r="H38" s="518"/>
      <c r="I38" s="519" t="s">
        <v>95</v>
      </c>
      <c r="J38" s="519"/>
      <c r="K38" s="520">
        <v>74.52</v>
      </c>
      <c r="L38" s="520"/>
      <c r="M38" s="520"/>
      <c r="N38" s="520">
        <f>P38/K38</f>
        <v>-1071.148684916801</v>
      </c>
      <c r="O38" s="520"/>
      <c r="P38" s="603">
        <v>-79822</v>
      </c>
      <c r="Q38" s="603"/>
      <c r="R38" s="603"/>
    </row>
    <row r="39" spans="1:18" ht="23.25" customHeight="1">
      <c r="A39" s="32">
        <v>2</v>
      </c>
      <c r="B39" s="493" t="s">
        <v>88</v>
      </c>
      <c r="C39" s="494"/>
      <c r="D39" s="494"/>
      <c r="E39" s="494"/>
      <c r="F39" s="495"/>
      <c r="G39" s="518"/>
      <c r="H39" s="518"/>
      <c r="I39" s="519" t="s">
        <v>35</v>
      </c>
      <c r="J39" s="519"/>
      <c r="K39" s="520">
        <v>30.22</v>
      </c>
      <c r="L39" s="520"/>
      <c r="M39" s="520"/>
      <c r="N39" s="520">
        <f>P39/K39</f>
        <v>304.43414956982133</v>
      </c>
      <c r="O39" s="520"/>
      <c r="P39" s="603">
        <v>9200</v>
      </c>
      <c r="Q39" s="603"/>
      <c r="R39" s="603"/>
    </row>
    <row r="40" spans="1:18" ht="12.75">
      <c r="A40" s="42"/>
      <c r="B40" s="501" t="s">
        <v>57</v>
      </c>
      <c r="C40" s="502"/>
      <c r="D40" s="502"/>
      <c r="E40" s="502"/>
      <c r="F40" s="502"/>
      <c r="G40" s="502"/>
      <c r="H40" s="502"/>
      <c r="I40" s="502"/>
      <c r="J40" s="502"/>
      <c r="K40" s="502"/>
      <c r="L40" s="502"/>
      <c r="M40" s="502"/>
      <c r="N40" s="502"/>
      <c r="O40" s="513"/>
      <c r="P40" s="658">
        <f>SUM(P38:R39)</f>
        <v>-70622</v>
      </c>
      <c r="Q40" s="658"/>
      <c r="R40" s="658"/>
    </row>
    <row r="41" spans="1:18" ht="8.25" customHeight="1">
      <c r="A41" s="41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</row>
    <row r="42" spans="1:18" ht="12.75">
      <c r="A42" s="596" t="s">
        <v>70</v>
      </c>
      <c r="B42" s="596"/>
      <c r="C42" s="596"/>
      <c r="D42" s="596"/>
      <c r="E42" s="596"/>
      <c r="F42" s="596"/>
      <c r="G42" s="596"/>
      <c r="H42" s="596"/>
      <c r="I42" s="596"/>
      <c r="J42" s="596"/>
      <c r="K42" s="596"/>
      <c r="L42" s="596"/>
      <c r="M42" s="596"/>
      <c r="N42" s="596"/>
      <c r="O42" s="596"/>
      <c r="P42" s="596"/>
      <c r="Q42" s="596"/>
      <c r="R42" s="596"/>
    </row>
    <row r="43" spans="1:18" ht="12.75">
      <c r="A43" s="41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 t="s">
        <v>30</v>
      </c>
      <c r="Q43" s="18"/>
      <c r="R43" s="18"/>
    </row>
    <row r="44" spans="1:18" ht="12.75">
      <c r="A44" s="29" t="s">
        <v>25</v>
      </c>
      <c r="B44" s="505" t="s">
        <v>26</v>
      </c>
      <c r="C44" s="506"/>
      <c r="D44" s="506"/>
      <c r="E44" s="506"/>
      <c r="F44" s="506"/>
      <c r="G44" s="506"/>
      <c r="H44" s="507"/>
      <c r="I44" s="505" t="s">
        <v>28</v>
      </c>
      <c r="J44" s="507"/>
      <c r="K44" s="505" t="s">
        <v>115</v>
      </c>
      <c r="L44" s="506"/>
      <c r="M44" s="506"/>
      <c r="N44" s="506"/>
      <c r="O44" s="506"/>
      <c r="P44" s="506"/>
      <c r="Q44" s="506"/>
      <c r="R44" s="507"/>
    </row>
    <row r="45" spans="1:18" ht="12.75">
      <c r="A45" s="29">
        <v>1</v>
      </c>
      <c r="B45" s="505">
        <v>2</v>
      </c>
      <c r="C45" s="506"/>
      <c r="D45" s="506"/>
      <c r="E45" s="506"/>
      <c r="F45" s="506"/>
      <c r="G45" s="506"/>
      <c r="H45" s="507"/>
      <c r="I45" s="505">
        <v>3</v>
      </c>
      <c r="J45" s="507"/>
      <c r="K45" s="505">
        <v>4</v>
      </c>
      <c r="L45" s="506"/>
      <c r="M45" s="506"/>
      <c r="N45" s="506"/>
      <c r="O45" s="506"/>
      <c r="P45" s="506"/>
      <c r="Q45" s="506"/>
      <c r="R45" s="507"/>
    </row>
    <row r="46" spans="1:18" ht="12.75">
      <c r="A46" s="29">
        <v>1</v>
      </c>
      <c r="B46" s="493" t="s">
        <v>38</v>
      </c>
      <c r="C46" s="494"/>
      <c r="D46" s="494"/>
      <c r="E46" s="494"/>
      <c r="F46" s="494"/>
      <c r="G46" s="494"/>
      <c r="H46" s="495"/>
      <c r="I46" s="496"/>
      <c r="J46" s="497"/>
      <c r="K46" s="508">
        <v>-11869</v>
      </c>
      <c r="L46" s="573"/>
      <c r="M46" s="573"/>
      <c r="N46" s="573"/>
      <c r="O46" s="573"/>
      <c r="P46" s="573"/>
      <c r="Q46" s="573"/>
      <c r="R46" s="509"/>
    </row>
    <row r="47" spans="1:18" ht="12.75">
      <c r="A47" s="29"/>
      <c r="B47" s="501" t="s">
        <v>57</v>
      </c>
      <c r="C47" s="502"/>
      <c r="D47" s="502"/>
      <c r="E47" s="502"/>
      <c r="F47" s="502"/>
      <c r="G47" s="502"/>
      <c r="H47" s="502"/>
      <c r="I47" s="502"/>
      <c r="J47" s="502"/>
      <c r="K47" s="656">
        <f>K46</f>
        <v>-11869</v>
      </c>
      <c r="L47" s="656"/>
      <c r="M47" s="656"/>
      <c r="N47" s="656"/>
      <c r="O47" s="656"/>
      <c r="P47" s="656"/>
      <c r="Q47" s="656"/>
      <c r="R47" s="657"/>
    </row>
    <row r="48" spans="1:18" ht="7.5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5"/>
      <c r="P48" s="33"/>
      <c r="Q48" s="18"/>
      <c r="R48" s="18"/>
    </row>
    <row r="49" spans="1:18" ht="12.75">
      <c r="A49" s="596" t="s">
        <v>72</v>
      </c>
      <c r="B49" s="596"/>
      <c r="C49" s="596"/>
      <c r="D49" s="596"/>
      <c r="E49" s="596"/>
      <c r="F49" s="596"/>
      <c r="G49" s="596"/>
      <c r="H49" s="596"/>
      <c r="I49" s="596"/>
      <c r="J49" s="596"/>
      <c r="K49" s="596"/>
      <c r="L49" s="596"/>
      <c r="M49" s="596"/>
      <c r="N49" s="596"/>
      <c r="O49" s="596"/>
      <c r="P49" s="596"/>
      <c r="Q49" s="596"/>
      <c r="R49" s="596"/>
    </row>
    <row r="50" spans="1:18" ht="9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18" t="s">
        <v>30</v>
      </c>
      <c r="R50" s="9"/>
    </row>
    <row r="51" spans="1:18" ht="39.75" customHeight="1">
      <c r="A51" s="29" t="s">
        <v>25</v>
      </c>
      <c r="B51" s="569" t="s">
        <v>26</v>
      </c>
      <c r="C51" s="569"/>
      <c r="D51" s="569"/>
      <c r="E51" s="569"/>
      <c r="F51" s="569"/>
      <c r="G51" s="569"/>
      <c r="H51" s="569" t="s">
        <v>28</v>
      </c>
      <c r="I51" s="569"/>
      <c r="J51" s="569" t="s">
        <v>185</v>
      </c>
      <c r="K51" s="569"/>
      <c r="L51" s="569"/>
      <c r="M51" s="29" t="s">
        <v>186</v>
      </c>
      <c r="N51" s="29"/>
      <c r="O51" s="29"/>
      <c r="P51" s="505" t="s">
        <v>37</v>
      </c>
      <c r="Q51" s="462"/>
      <c r="R51" s="463"/>
    </row>
    <row r="52" spans="1:18" ht="12.75">
      <c r="A52" s="29">
        <v>1</v>
      </c>
      <c r="B52" s="569">
        <v>2</v>
      </c>
      <c r="C52" s="569"/>
      <c r="D52" s="569"/>
      <c r="E52" s="569"/>
      <c r="F52" s="569"/>
      <c r="G52" s="569"/>
      <c r="H52" s="569">
        <v>3</v>
      </c>
      <c r="I52" s="569"/>
      <c r="J52" s="569">
        <v>4</v>
      </c>
      <c r="K52" s="569"/>
      <c r="L52" s="569"/>
      <c r="M52" s="569">
        <v>5</v>
      </c>
      <c r="N52" s="569"/>
      <c r="O52" s="569"/>
      <c r="P52" s="505">
        <v>6</v>
      </c>
      <c r="Q52" s="506"/>
      <c r="R52" s="507"/>
    </row>
    <row r="53" spans="1:18" ht="12.75">
      <c r="A53" s="43">
        <v>1</v>
      </c>
      <c r="B53" s="611" t="s">
        <v>326</v>
      </c>
      <c r="C53" s="612"/>
      <c r="D53" s="612"/>
      <c r="E53" s="612"/>
      <c r="F53" s="612"/>
      <c r="G53" s="613"/>
      <c r="H53" s="522"/>
      <c r="I53" s="523"/>
      <c r="J53" s="609">
        <f>P53/M53</f>
        <v>10</v>
      </c>
      <c r="K53" s="609"/>
      <c r="L53" s="609"/>
      <c r="M53" s="610">
        <v>100</v>
      </c>
      <c r="N53" s="529"/>
      <c r="O53" s="529"/>
      <c r="P53" s="653">
        <v>1000</v>
      </c>
      <c r="Q53" s="654"/>
      <c r="R53" s="655"/>
    </row>
    <row r="54" spans="1:18" ht="12.75">
      <c r="A54" s="32"/>
      <c r="B54" s="542" t="s">
        <v>57</v>
      </c>
      <c r="C54" s="543"/>
      <c r="D54" s="543"/>
      <c r="E54" s="543"/>
      <c r="F54" s="543"/>
      <c r="G54" s="543"/>
      <c r="H54" s="543"/>
      <c r="I54" s="543"/>
      <c r="J54" s="543"/>
      <c r="K54" s="543"/>
      <c r="L54" s="543"/>
      <c r="M54" s="543"/>
      <c r="N54" s="543"/>
      <c r="O54" s="544"/>
      <c r="P54" s="597">
        <f>SUM(P53:R53)</f>
        <v>1000</v>
      </c>
      <c r="Q54" s="598"/>
      <c r="R54" s="599"/>
    </row>
    <row r="55" spans="1:18" ht="8.25" customHeight="1">
      <c r="A55" s="37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113"/>
      <c r="Q55" s="113"/>
      <c r="R55" s="113"/>
    </row>
    <row r="56" spans="1:18" ht="11.25" customHeight="1">
      <c r="A56" s="41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 t="s">
        <v>36</v>
      </c>
      <c r="R56" s="18"/>
    </row>
    <row r="57" spans="1:18" ht="24" customHeight="1">
      <c r="A57" s="29" t="s">
        <v>25</v>
      </c>
      <c r="B57" s="569" t="s">
        <v>26</v>
      </c>
      <c r="C57" s="569"/>
      <c r="D57" s="569"/>
      <c r="E57" s="569"/>
      <c r="F57" s="569"/>
      <c r="G57" s="569"/>
      <c r="H57" s="569" t="s">
        <v>28</v>
      </c>
      <c r="I57" s="569"/>
      <c r="J57" s="505" t="s">
        <v>118</v>
      </c>
      <c r="K57" s="506"/>
      <c r="L57" s="507"/>
      <c r="M57" s="569" t="s">
        <v>119</v>
      </c>
      <c r="N57" s="569"/>
      <c r="O57" s="569"/>
      <c r="P57" s="505" t="s">
        <v>37</v>
      </c>
      <c r="Q57" s="506"/>
      <c r="R57" s="507"/>
    </row>
    <row r="58" spans="1:18" ht="12.75">
      <c r="A58" s="29">
        <v>1</v>
      </c>
      <c r="B58" s="569">
        <v>2</v>
      </c>
      <c r="C58" s="569"/>
      <c r="D58" s="569"/>
      <c r="E58" s="569"/>
      <c r="F58" s="569"/>
      <c r="G58" s="569"/>
      <c r="H58" s="569">
        <v>3</v>
      </c>
      <c r="I58" s="569"/>
      <c r="J58" s="569">
        <v>4</v>
      </c>
      <c r="K58" s="569"/>
      <c r="L58" s="569"/>
      <c r="M58" s="569">
        <v>5</v>
      </c>
      <c r="N58" s="569"/>
      <c r="O58" s="569"/>
      <c r="P58" s="505">
        <v>6</v>
      </c>
      <c r="Q58" s="506"/>
      <c r="R58" s="507"/>
    </row>
    <row r="59" spans="1:18" ht="12.75">
      <c r="A59" s="29">
        <v>1</v>
      </c>
      <c r="B59" s="493" t="s">
        <v>92</v>
      </c>
      <c r="C59" s="494"/>
      <c r="D59" s="494"/>
      <c r="E59" s="494"/>
      <c r="F59" s="494"/>
      <c r="G59" s="495"/>
      <c r="H59" s="496"/>
      <c r="I59" s="497"/>
      <c r="J59" s="562"/>
      <c r="K59" s="563"/>
      <c r="L59" s="564"/>
      <c r="M59" s="206"/>
      <c r="N59" s="207"/>
      <c r="O59" s="208"/>
      <c r="P59" s="590"/>
      <c r="Q59" s="591"/>
      <c r="R59" s="592"/>
    </row>
    <row r="60" spans="1:18" ht="12.75">
      <c r="A60" s="29"/>
      <c r="B60" s="493" t="s">
        <v>348</v>
      </c>
      <c r="C60" s="494"/>
      <c r="D60" s="494"/>
      <c r="E60" s="494"/>
      <c r="F60" s="494"/>
      <c r="G60" s="495"/>
      <c r="H60" s="522"/>
      <c r="I60" s="523"/>
      <c r="J60" s="559">
        <f>P60/M60</f>
        <v>-3319.9273607748187</v>
      </c>
      <c r="K60" s="560"/>
      <c r="L60" s="561"/>
      <c r="M60" s="590">
        <v>41.3</v>
      </c>
      <c r="N60" s="570"/>
      <c r="O60" s="523"/>
      <c r="P60" s="559">
        <v>-137113</v>
      </c>
      <c r="Q60" s="560"/>
      <c r="R60" s="561"/>
    </row>
    <row r="61" spans="1:18" ht="12.75">
      <c r="A61" s="32"/>
      <c r="B61" s="542" t="s">
        <v>57</v>
      </c>
      <c r="C61" s="543"/>
      <c r="D61" s="543"/>
      <c r="E61" s="543"/>
      <c r="F61" s="543"/>
      <c r="G61" s="543"/>
      <c r="H61" s="543"/>
      <c r="I61" s="543"/>
      <c r="J61" s="543"/>
      <c r="K61" s="543"/>
      <c r="L61" s="543"/>
      <c r="M61" s="543"/>
      <c r="N61" s="543"/>
      <c r="O61" s="544"/>
      <c r="P61" s="650">
        <f>P60</f>
        <v>-137113</v>
      </c>
      <c r="Q61" s="651"/>
      <c r="R61" s="652"/>
    </row>
    <row r="62" spans="1:18" ht="12.75">
      <c r="A62" s="10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</row>
    <row r="63" spans="1:18" ht="12.75">
      <c r="A63" s="46"/>
      <c r="B63" s="8"/>
      <c r="C63" s="44" t="s">
        <v>194</v>
      </c>
      <c r="D63" s="8"/>
      <c r="E63" s="37"/>
      <c r="F63" s="114">
        <f>O16+O23+O32+P40+K47+P54+P61</f>
        <v>-476827</v>
      </c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</row>
    <row r="64" spans="1:18" ht="12.75">
      <c r="A64" s="47"/>
      <c r="B64" s="37"/>
      <c r="C64" s="37"/>
      <c r="D64" s="37"/>
      <c r="E64" s="37"/>
      <c r="F64" s="19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</row>
    <row r="65" spans="1:18" ht="7.5" customHeight="1">
      <c r="A65" s="4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</row>
    <row r="66" spans="1:18" ht="12.75">
      <c r="A66" s="10" t="s">
        <v>93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 t="s">
        <v>60</v>
      </c>
      <c r="M66" s="18"/>
      <c r="N66" s="18"/>
      <c r="O66" s="18"/>
      <c r="P66" s="18"/>
      <c r="Q66" s="18"/>
      <c r="R66" s="18"/>
    </row>
    <row r="67" spans="1:18" ht="12.75">
      <c r="A67" s="10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</row>
    <row r="68" spans="1:18" ht="12.75">
      <c r="A68" s="10" t="s">
        <v>94</v>
      </c>
      <c r="C68" s="18"/>
      <c r="D68" s="18"/>
      <c r="E68" s="18"/>
      <c r="F68" s="18"/>
      <c r="G68" s="18"/>
      <c r="H68" s="18"/>
      <c r="I68" s="18"/>
      <c r="J68" s="18"/>
      <c r="K68" s="18"/>
      <c r="L68" s="18" t="s">
        <v>296</v>
      </c>
      <c r="M68" s="18"/>
      <c r="N68" s="18"/>
      <c r="O68" s="38" t="s">
        <v>61</v>
      </c>
      <c r="P68" s="18"/>
      <c r="Q68" s="8"/>
      <c r="R68" s="18"/>
    </row>
  </sheetData>
  <sheetProtection/>
  <mergeCells count="142">
    <mergeCell ref="J57:L57"/>
    <mergeCell ref="A2:F3"/>
    <mergeCell ref="L2:R3"/>
    <mergeCell ref="E7:L7"/>
    <mergeCell ref="A8:Q8"/>
    <mergeCell ref="E9:L9"/>
    <mergeCell ref="A11:R11"/>
    <mergeCell ref="B12:H12"/>
    <mergeCell ref="I12:N12"/>
    <mergeCell ref="O12:R12"/>
    <mergeCell ref="B13:H13"/>
    <mergeCell ref="I13:N13"/>
    <mergeCell ref="O13:R13"/>
    <mergeCell ref="B14:H14"/>
    <mergeCell ref="I14:N14"/>
    <mergeCell ref="O14:R14"/>
    <mergeCell ref="B15:H15"/>
    <mergeCell ref="I15:N15"/>
    <mergeCell ref="O15:R15"/>
    <mergeCell ref="A18:R18"/>
    <mergeCell ref="B19:H19"/>
    <mergeCell ref="I19:N19"/>
    <mergeCell ref="O19:R19"/>
    <mergeCell ref="B16:H16"/>
    <mergeCell ref="I16:N16"/>
    <mergeCell ref="O16:R16"/>
    <mergeCell ref="B20:H20"/>
    <mergeCell ref="I20:N20"/>
    <mergeCell ref="O20:R20"/>
    <mergeCell ref="B21:H21"/>
    <mergeCell ref="I21:N21"/>
    <mergeCell ref="O21:R21"/>
    <mergeCell ref="B22:H22"/>
    <mergeCell ref="I22:N22"/>
    <mergeCell ref="O22:R22"/>
    <mergeCell ref="B23:H23"/>
    <mergeCell ref="I23:N23"/>
    <mergeCell ref="O23:R23"/>
    <mergeCell ref="L29:N29"/>
    <mergeCell ref="O29:R29"/>
    <mergeCell ref="A25:R25"/>
    <mergeCell ref="B27:F27"/>
    <mergeCell ref="G27:H27"/>
    <mergeCell ref="I27:K27"/>
    <mergeCell ref="L27:N27"/>
    <mergeCell ref="O27:R27"/>
    <mergeCell ref="L31:N31"/>
    <mergeCell ref="O31:R31"/>
    <mergeCell ref="B28:F28"/>
    <mergeCell ref="G28:H28"/>
    <mergeCell ref="I28:K28"/>
    <mergeCell ref="L28:N28"/>
    <mergeCell ref="O28:R28"/>
    <mergeCell ref="B29:F29"/>
    <mergeCell ref="G29:H29"/>
    <mergeCell ref="I29:K29"/>
    <mergeCell ref="B32:N32"/>
    <mergeCell ref="O32:R32"/>
    <mergeCell ref="B30:F30"/>
    <mergeCell ref="G30:H30"/>
    <mergeCell ref="I30:K30"/>
    <mergeCell ref="L30:N30"/>
    <mergeCell ref="O30:R30"/>
    <mergeCell ref="B31:F31"/>
    <mergeCell ref="G31:H31"/>
    <mergeCell ref="I31:K31"/>
    <mergeCell ref="A34:R34"/>
    <mergeCell ref="B36:F36"/>
    <mergeCell ref="G36:H36"/>
    <mergeCell ref="I36:J36"/>
    <mergeCell ref="K36:M36"/>
    <mergeCell ref="N36:O36"/>
    <mergeCell ref="P36:R36"/>
    <mergeCell ref="B37:F37"/>
    <mergeCell ref="G37:H37"/>
    <mergeCell ref="I37:J37"/>
    <mergeCell ref="K37:M37"/>
    <mergeCell ref="N37:O37"/>
    <mergeCell ref="P37:R37"/>
    <mergeCell ref="B38:F38"/>
    <mergeCell ref="G38:H38"/>
    <mergeCell ref="I38:J38"/>
    <mergeCell ref="K38:M38"/>
    <mergeCell ref="N38:O38"/>
    <mergeCell ref="P38:R38"/>
    <mergeCell ref="I45:J45"/>
    <mergeCell ref="K45:R45"/>
    <mergeCell ref="B40:O40"/>
    <mergeCell ref="P40:R40"/>
    <mergeCell ref="B39:F39"/>
    <mergeCell ref="G39:H39"/>
    <mergeCell ref="I39:J39"/>
    <mergeCell ref="K39:M39"/>
    <mergeCell ref="N39:O39"/>
    <mergeCell ref="P39:R39"/>
    <mergeCell ref="B47:J47"/>
    <mergeCell ref="K47:R47"/>
    <mergeCell ref="B46:H46"/>
    <mergeCell ref="I46:J46"/>
    <mergeCell ref="K46:R46"/>
    <mergeCell ref="A42:R42"/>
    <mergeCell ref="B44:H44"/>
    <mergeCell ref="I44:J44"/>
    <mergeCell ref="K44:R44"/>
    <mergeCell ref="B45:H45"/>
    <mergeCell ref="M53:O53"/>
    <mergeCell ref="P53:R53"/>
    <mergeCell ref="A49:R49"/>
    <mergeCell ref="B51:G51"/>
    <mergeCell ref="H51:I51"/>
    <mergeCell ref="J51:L51"/>
    <mergeCell ref="P51:R51"/>
    <mergeCell ref="B54:O54"/>
    <mergeCell ref="P54:R54"/>
    <mergeCell ref="B52:G52"/>
    <mergeCell ref="H52:I52"/>
    <mergeCell ref="J52:L52"/>
    <mergeCell ref="M52:O52"/>
    <mergeCell ref="P52:R52"/>
    <mergeCell ref="B53:G53"/>
    <mergeCell ref="H53:I53"/>
    <mergeCell ref="J53:L53"/>
    <mergeCell ref="P60:R60"/>
    <mergeCell ref="B57:G57"/>
    <mergeCell ref="H57:I57"/>
    <mergeCell ref="M57:O57"/>
    <mergeCell ref="P57:R57"/>
    <mergeCell ref="B58:G58"/>
    <mergeCell ref="H58:I58"/>
    <mergeCell ref="J58:L58"/>
    <mergeCell ref="M58:O58"/>
    <mergeCell ref="P58:R58"/>
    <mergeCell ref="B61:O61"/>
    <mergeCell ref="P61:R61"/>
    <mergeCell ref="B59:G59"/>
    <mergeCell ref="H59:I59"/>
    <mergeCell ref="J59:L59"/>
    <mergeCell ref="P59:R59"/>
    <mergeCell ref="B60:G60"/>
    <mergeCell ref="H60:I60"/>
    <mergeCell ref="J60:L60"/>
    <mergeCell ref="M60:O60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O95"/>
  <sheetViews>
    <sheetView zoomScalePageLayoutView="0" workbookViewId="0" topLeftCell="A68">
      <selection activeCell="N45" sqref="N45"/>
    </sheetView>
  </sheetViews>
  <sheetFormatPr defaultColWidth="9.00390625" defaultRowHeight="12.75"/>
  <cols>
    <col min="1" max="1" width="38.75390625" style="5" customWidth="1"/>
    <col min="2" max="2" width="6.25390625" style="5" customWidth="1"/>
    <col min="3" max="3" width="7.00390625" style="5" customWidth="1"/>
    <col min="4" max="4" width="6.75390625" style="5" customWidth="1"/>
    <col min="5" max="5" width="13.125" style="5" customWidth="1"/>
    <col min="6" max="6" width="6.25390625" style="5" customWidth="1"/>
    <col min="7" max="7" width="7.25390625" style="5" customWidth="1"/>
    <col min="8" max="8" width="7.00390625" style="5" customWidth="1"/>
    <col min="9" max="9" width="12.125" style="122" customWidth="1"/>
    <col min="10" max="10" width="9.375" style="131" customWidth="1"/>
    <col min="11" max="11" width="9.125" style="131" customWidth="1"/>
    <col min="12" max="12" width="11.75390625" style="131" customWidth="1"/>
    <col min="13" max="13" width="11.75390625" style="0" bestFit="1" customWidth="1"/>
    <col min="15" max="15" width="13.125" style="0" customWidth="1"/>
  </cols>
  <sheetData>
    <row r="1" spans="1:8" ht="12.75">
      <c r="A1" s="50" t="s">
        <v>102</v>
      </c>
      <c r="B1" s="50"/>
      <c r="C1" s="50"/>
      <c r="D1" s="50"/>
      <c r="E1" s="50"/>
      <c r="F1" s="50" t="s">
        <v>111</v>
      </c>
      <c r="G1" s="50"/>
      <c r="H1" s="50"/>
    </row>
    <row r="2" spans="1:10" ht="12.75" customHeight="1">
      <c r="A2" s="480" t="s">
        <v>128</v>
      </c>
      <c r="B2" s="50"/>
      <c r="C2" s="50"/>
      <c r="D2" s="50"/>
      <c r="E2" s="50"/>
      <c r="F2" s="480" t="s">
        <v>132</v>
      </c>
      <c r="G2" s="480"/>
      <c r="H2" s="480"/>
      <c r="I2" s="480"/>
      <c r="J2" s="480"/>
    </row>
    <row r="3" spans="1:10" ht="12.75">
      <c r="A3" s="480"/>
      <c r="B3" s="50"/>
      <c r="C3" s="50"/>
      <c r="D3" s="50"/>
      <c r="E3" s="50"/>
      <c r="F3" s="480"/>
      <c r="G3" s="480"/>
      <c r="H3" s="480"/>
      <c r="I3" s="480"/>
      <c r="J3" s="480"/>
    </row>
    <row r="4" spans="1:8" ht="12.75">
      <c r="A4" s="50" t="s">
        <v>129</v>
      </c>
      <c r="B4" s="50"/>
      <c r="C4" s="50"/>
      <c r="D4" s="50"/>
      <c r="E4" s="50"/>
      <c r="F4" s="50" t="s">
        <v>133</v>
      </c>
      <c r="G4" s="50"/>
      <c r="H4" s="50"/>
    </row>
    <row r="5" spans="1:8" ht="12.75">
      <c r="A5" s="50" t="s">
        <v>103</v>
      </c>
      <c r="B5" s="50"/>
      <c r="C5" s="50"/>
      <c r="D5" s="50"/>
      <c r="E5" s="50"/>
      <c r="F5" s="50" t="s">
        <v>66</v>
      </c>
      <c r="G5" s="50"/>
      <c r="H5" s="50"/>
    </row>
    <row r="6" spans="1:8" ht="12.75">
      <c r="A6" s="50"/>
      <c r="B6" s="50"/>
      <c r="C6" s="50"/>
      <c r="D6" s="50"/>
      <c r="E6" s="50"/>
      <c r="F6" s="50"/>
      <c r="G6" s="50"/>
      <c r="H6" s="50"/>
    </row>
    <row r="7" spans="1:10" ht="12.75">
      <c r="A7" s="50"/>
      <c r="B7" s="50"/>
      <c r="C7" s="50"/>
      <c r="D7" s="50"/>
      <c r="E7" s="50"/>
      <c r="F7" s="50"/>
      <c r="G7" s="50"/>
      <c r="H7" s="435" t="s">
        <v>3</v>
      </c>
      <c r="I7" s="488"/>
      <c r="J7" s="132">
        <v>501012</v>
      </c>
    </row>
    <row r="8" spans="1:10" ht="12.75">
      <c r="A8" s="61"/>
      <c r="B8" s="50"/>
      <c r="C8" s="50"/>
      <c r="D8" s="50"/>
      <c r="E8" s="50"/>
      <c r="F8" s="50"/>
      <c r="G8" s="50"/>
      <c r="H8" s="435" t="s">
        <v>4</v>
      </c>
      <c r="I8" s="488"/>
      <c r="J8" s="487"/>
    </row>
    <row r="9" spans="1:10" ht="12.75">
      <c r="A9" s="433" t="s">
        <v>192</v>
      </c>
      <c r="B9" s="433"/>
      <c r="C9" s="433"/>
      <c r="D9" s="433"/>
      <c r="E9" s="433"/>
      <c r="F9" s="433"/>
      <c r="G9" s="433"/>
      <c r="H9" s="435"/>
      <c r="I9" s="488"/>
      <c r="J9" s="487"/>
    </row>
    <row r="10" spans="1:10" ht="12.75">
      <c r="A10" s="479" t="s">
        <v>191</v>
      </c>
      <c r="B10" s="479"/>
      <c r="C10" s="479"/>
      <c r="D10" s="479"/>
      <c r="E10" s="479"/>
      <c r="F10" s="479"/>
      <c r="G10" s="479"/>
      <c r="H10" s="435" t="s">
        <v>5</v>
      </c>
      <c r="I10" s="488"/>
      <c r="J10" s="132"/>
    </row>
    <row r="11" spans="1:10" ht="12.75" customHeight="1">
      <c r="A11" s="50" t="s">
        <v>73</v>
      </c>
      <c r="B11" s="480" t="s">
        <v>176</v>
      </c>
      <c r="C11" s="480"/>
      <c r="D11" s="480"/>
      <c r="E11" s="480"/>
      <c r="F11" s="480"/>
      <c r="G11" s="480"/>
      <c r="H11" s="449" t="s">
        <v>6</v>
      </c>
      <c r="I11" s="490"/>
      <c r="J11" s="487"/>
    </row>
    <row r="12" spans="1:10" ht="12.75">
      <c r="A12" s="50"/>
      <c r="B12" s="50"/>
      <c r="C12" s="50"/>
      <c r="D12" s="50"/>
      <c r="E12" s="50"/>
      <c r="F12" s="50"/>
      <c r="G12" s="50"/>
      <c r="H12" s="62"/>
      <c r="I12" s="142"/>
      <c r="J12" s="487"/>
    </row>
    <row r="13" spans="1:10" ht="12.75" customHeight="1">
      <c r="A13" s="63" t="s">
        <v>11</v>
      </c>
      <c r="B13" s="478" t="s">
        <v>85</v>
      </c>
      <c r="C13" s="478"/>
      <c r="D13" s="478"/>
      <c r="E13" s="478"/>
      <c r="F13" s="478"/>
      <c r="G13" s="478"/>
      <c r="H13" s="449" t="s">
        <v>6</v>
      </c>
      <c r="I13" s="490"/>
      <c r="J13" s="487"/>
    </row>
    <row r="14" spans="1:10" ht="12.75">
      <c r="A14" s="50"/>
      <c r="B14" s="50"/>
      <c r="C14" s="50"/>
      <c r="D14" s="50"/>
      <c r="E14" s="50"/>
      <c r="F14" s="50"/>
      <c r="G14" s="50"/>
      <c r="H14" s="64"/>
      <c r="I14" s="56"/>
      <c r="J14" s="487"/>
    </row>
    <row r="15" spans="1:10" ht="12.75" customHeight="1">
      <c r="A15" s="63" t="s">
        <v>0</v>
      </c>
      <c r="B15" s="478" t="s">
        <v>85</v>
      </c>
      <c r="C15" s="478"/>
      <c r="D15" s="478"/>
      <c r="E15" s="478"/>
      <c r="F15" s="478"/>
      <c r="G15" s="478"/>
      <c r="H15" s="435" t="s">
        <v>7</v>
      </c>
      <c r="I15" s="488"/>
      <c r="J15" s="132"/>
    </row>
    <row r="16" spans="1:10" ht="12.75">
      <c r="A16" s="50" t="s">
        <v>1</v>
      </c>
      <c r="B16" s="50"/>
      <c r="C16" s="50"/>
      <c r="D16" s="50"/>
      <c r="E16" s="50"/>
      <c r="F16" s="50"/>
      <c r="G16" s="50"/>
      <c r="H16" s="435" t="s">
        <v>8</v>
      </c>
      <c r="I16" s="488"/>
      <c r="J16" s="132"/>
    </row>
    <row r="17" spans="1:10" ht="12.75">
      <c r="A17" s="50" t="s">
        <v>2</v>
      </c>
      <c r="B17" s="485" t="s">
        <v>59</v>
      </c>
      <c r="C17" s="485"/>
      <c r="D17" s="485"/>
      <c r="E17" s="485"/>
      <c r="F17" s="485"/>
      <c r="G17" s="485"/>
      <c r="H17" s="435" t="s">
        <v>9</v>
      </c>
      <c r="I17" s="488"/>
      <c r="J17" s="487">
        <v>383</v>
      </c>
    </row>
    <row r="18" spans="1:10" ht="12.75">
      <c r="A18" s="50"/>
      <c r="B18" s="50"/>
      <c r="C18" s="50"/>
      <c r="D18" s="50"/>
      <c r="E18" s="50"/>
      <c r="F18" s="50"/>
      <c r="G18" s="50"/>
      <c r="H18" s="435"/>
      <c r="I18" s="488"/>
      <c r="J18" s="487"/>
    </row>
    <row r="19" spans="1:10" ht="12.75">
      <c r="A19" s="50"/>
      <c r="B19" s="50"/>
      <c r="C19" s="50"/>
      <c r="D19" s="50"/>
      <c r="E19" s="50"/>
      <c r="F19" s="50"/>
      <c r="G19" s="50"/>
      <c r="H19" s="435" t="s">
        <v>10</v>
      </c>
      <c r="I19" s="488"/>
      <c r="J19" s="133"/>
    </row>
    <row r="20" spans="1:12" ht="12.75" customHeight="1">
      <c r="A20" s="486" t="s">
        <v>12</v>
      </c>
      <c r="B20" s="486" t="s">
        <v>13</v>
      </c>
      <c r="C20" s="491" t="s">
        <v>14</v>
      </c>
      <c r="D20" s="491"/>
      <c r="E20" s="491"/>
      <c r="F20" s="491"/>
      <c r="G20" s="491"/>
      <c r="H20" s="491"/>
      <c r="I20" s="489" t="s">
        <v>21</v>
      </c>
      <c r="J20" s="489"/>
      <c r="K20" s="489" t="s">
        <v>172</v>
      </c>
      <c r="L20" s="489" t="s">
        <v>173</v>
      </c>
    </row>
    <row r="21" spans="1:12" ht="76.5">
      <c r="A21" s="486"/>
      <c r="B21" s="486"/>
      <c r="C21" s="65" t="s">
        <v>15</v>
      </c>
      <c r="D21" s="65" t="s">
        <v>16</v>
      </c>
      <c r="E21" s="65" t="s">
        <v>17</v>
      </c>
      <c r="F21" s="65" t="s">
        <v>18</v>
      </c>
      <c r="G21" s="65" t="s">
        <v>19</v>
      </c>
      <c r="H21" s="65" t="s">
        <v>20</v>
      </c>
      <c r="I21" s="120" t="s">
        <v>22</v>
      </c>
      <c r="J21" s="112" t="s">
        <v>23</v>
      </c>
      <c r="K21" s="489"/>
      <c r="L21" s="489"/>
    </row>
    <row r="22" spans="1:12" ht="13.5" thickBot="1">
      <c r="A22" s="66">
        <v>1</v>
      </c>
      <c r="B22" s="66">
        <v>2</v>
      </c>
      <c r="C22" s="66">
        <v>3</v>
      </c>
      <c r="D22" s="66">
        <v>4</v>
      </c>
      <c r="E22" s="66">
        <v>5</v>
      </c>
      <c r="F22" s="66">
        <v>6</v>
      </c>
      <c r="G22" s="66">
        <v>7</v>
      </c>
      <c r="H22" s="66">
        <v>8</v>
      </c>
      <c r="I22" s="191">
        <v>9</v>
      </c>
      <c r="J22" s="123">
        <v>10</v>
      </c>
      <c r="K22" s="143">
        <v>11</v>
      </c>
      <c r="L22" s="143">
        <v>12</v>
      </c>
    </row>
    <row r="23" spans="1:12" ht="14.25" thickBot="1">
      <c r="A23" s="67" t="s">
        <v>134</v>
      </c>
      <c r="B23" s="68" t="s">
        <v>49</v>
      </c>
      <c r="C23" s="69" t="s">
        <v>31</v>
      </c>
      <c r="D23" s="70"/>
      <c r="E23" s="70"/>
      <c r="F23" s="70"/>
      <c r="G23" s="70"/>
      <c r="H23" s="70"/>
      <c r="I23" s="116" t="e">
        <f>I24+I82</f>
        <v>#REF!</v>
      </c>
      <c r="J23" s="116">
        <f>J24+J82</f>
        <v>0</v>
      </c>
      <c r="K23" s="116" t="e">
        <f>K24+K82</f>
        <v>#REF!</v>
      </c>
      <c r="L23" s="190" t="e">
        <f>L24+L82</f>
        <v>#REF!</v>
      </c>
    </row>
    <row r="24" spans="1:12" ht="14.25" thickBot="1">
      <c r="A24" s="67" t="s">
        <v>135</v>
      </c>
      <c r="B24" s="71">
        <f>B23+1</f>
        <v>2</v>
      </c>
      <c r="C24" s="69" t="s">
        <v>31</v>
      </c>
      <c r="D24" s="69" t="s">
        <v>53</v>
      </c>
      <c r="E24" s="70"/>
      <c r="F24" s="70"/>
      <c r="G24" s="70"/>
      <c r="H24" s="70"/>
      <c r="I24" s="116" t="e">
        <f>I25+I33+I37+I67+I70+I76+I6+I60+I65+I56</f>
        <v>#REF!</v>
      </c>
      <c r="J24" s="116">
        <f>J25+J33+J37+J67+J70+J76+J6+J60+J65+J56</f>
        <v>0</v>
      </c>
      <c r="K24" s="116" t="e">
        <f>K25+K33+K37+K67+K70+K76+K6+K60+K65+K56</f>
        <v>#REF!</v>
      </c>
      <c r="L24" s="190" t="e">
        <f>L25+L33+L37+L67+L70+L76+L6+L60+L65+L56</f>
        <v>#REF!</v>
      </c>
    </row>
    <row r="25" spans="1:13" s="1" customFormat="1" ht="38.25">
      <c r="A25" s="72" t="s">
        <v>136</v>
      </c>
      <c r="B25" s="73">
        <f aca="true" t="shared" si="0" ref="B25:B88">B24+1</f>
        <v>3</v>
      </c>
      <c r="C25" s="74" t="s">
        <v>31</v>
      </c>
      <c r="D25" s="74" t="s">
        <v>53</v>
      </c>
      <c r="E25" s="74" t="s">
        <v>137</v>
      </c>
      <c r="F25" s="74"/>
      <c r="G25" s="75"/>
      <c r="H25" s="75"/>
      <c r="I25" s="124">
        <f>I26</f>
        <v>0</v>
      </c>
      <c r="J25" s="134"/>
      <c r="K25" s="144"/>
      <c r="L25" s="145"/>
      <c r="M25" s="57"/>
    </row>
    <row r="26" spans="1:12" ht="27">
      <c r="A26" s="76" t="s">
        <v>138</v>
      </c>
      <c r="B26" s="77">
        <f t="shared" si="0"/>
        <v>4</v>
      </c>
      <c r="C26" s="78" t="s">
        <v>31</v>
      </c>
      <c r="D26" s="78" t="s">
        <v>53</v>
      </c>
      <c r="E26" s="78" t="s">
        <v>139</v>
      </c>
      <c r="F26" s="78"/>
      <c r="G26" s="79"/>
      <c r="H26" s="79"/>
      <c r="I26" s="121">
        <f>I27</f>
        <v>0</v>
      </c>
      <c r="J26" s="135"/>
      <c r="K26" s="146"/>
      <c r="L26" s="147"/>
    </row>
    <row r="27" spans="1:12" ht="27">
      <c r="A27" s="76" t="s">
        <v>140</v>
      </c>
      <c r="B27" s="77">
        <f t="shared" si="0"/>
        <v>5</v>
      </c>
      <c r="C27" s="78" t="s">
        <v>31</v>
      </c>
      <c r="D27" s="78" t="s">
        <v>53</v>
      </c>
      <c r="E27" s="78" t="s">
        <v>141</v>
      </c>
      <c r="F27" s="78"/>
      <c r="G27" s="79"/>
      <c r="H27" s="79"/>
      <c r="I27" s="121">
        <f>I29+I32</f>
        <v>0</v>
      </c>
      <c r="J27" s="135"/>
      <c r="K27" s="146"/>
      <c r="L27" s="147"/>
    </row>
    <row r="28" spans="1:12" ht="13.5">
      <c r="A28" s="80" t="s">
        <v>40</v>
      </c>
      <c r="B28" s="77">
        <f t="shared" si="0"/>
        <v>6</v>
      </c>
      <c r="C28" s="81" t="s">
        <v>31</v>
      </c>
      <c r="D28" s="81" t="s">
        <v>53</v>
      </c>
      <c r="E28" s="81" t="s">
        <v>141</v>
      </c>
      <c r="F28" s="81" t="s">
        <v>75</v>
      </c>
      <c r="G28" s="82">
        <v>220</v>
      </c>
      <c r="H28" s="82"/>
      <c r="I28" s="119"/>
      <c r="J28" s="136"/>
      <c r="K28" s="148"/>
      <c r="L28" s="149"/>
    </row>
    <row r="29" spans="1:13" ht="13.5">
      <c r="A29" s="83" t="s">
        <v>44</v>
      </c>
      <c r="B29" s="77">
        <f t="shared" si="0"/>
        <v>7</v>
      </c>
      <c r="C29" s="84" t="s">
        <v>31</v>
      </c>
      <c r="D29" s="84" t="s">
        <v>53</v>
      </c>
      <c r="E29" s="84" t="s">
        <v>141</v>
      </c>
      <c r="F29" s="84" t="s">
        <v>77</v>
      </c>
      <c r="G29" s="85">
        <v>225</v>
      </c>
      <c r="H29" s="85"/>
      <c r="I29" s="118">
        <f>пожарная!Q18</f>
        <v>0</v>
      </c>
      <c r="J29" s="132"/>
      <c r="K29" s="148"/>
      <c r="L29" s="149"/>
      <c r="M29" s="58"/>
    </row>
    <row r="30" spans="1:12" ht="13.5">
      <c r="A30" s="86" t="s">
        <v>46</v>
      </c>
      <c r="B30" s="77">
        <f t="shared" si="0"/>
        <v>8</v>
      </c>
      <c r="C30" s="81" t="s">
        <v>31</v>
      </c>
      <c r="D30" s="81" t="s">
        <v>53</v>
      </c>
      <c r="E30" s="81" t="s">
        <v>141</v>
      </c>
      <c r="F30" s="81" t="s">
        <v>75</v>
      </c>
      <c r="G30" s="82">
        <v>300</v>
      </c>
      <c r="H30" s="82"/>
      <c r="I30" s="119"/>
      <c r="J30" s="136"/>
      <c r="K30" s="150"/>
      <c r="L30" s="151"/>
    </row>
    <row r="31" spans="1:12" ht="13.5">
      <c r="A31" s="87" t="s">
        <v>47</v>
      </c>
      <c r="B31" s="77">
        <f t="shared" si="0"/>
        <v>9</v>
      </c>
      <c r="C31" s="84" t="s">
        <v>31</v>
      </c>
      <c r="D31" s="84" t="s">
        <v>53</v>
      </c>
      <c r="E31" s="84" t="s">
        <v>141</v>
      </c>
      <c r="F31" s="84" t="s">
        <v>77</v>
      </c>
      <c r="G31" s="85">
        <v>310</v>
      </c>
      <c r="H31" s="85"/>
      <c r="I31" s="118"/>
      <c r="J31" s="132"/>
      <c r="K31" s="148"/>
      <c r="L31" s="149"/>
    </row>
    <row r="32" spans="1:13" ht="14.25" thickBot="1">
      <c r="A32" s="88" t="s">
        <v>48</v>
      </c>
      <c r="B32" s="89">
        <f t="shared" si="0"/>
        <v>10</v>
      </c>
      <c r="C32" s="90" t="s">
        <v>31</v>
      </c>
      <c r="D32" s="90" t="s">
        <v>53</v>
      </c>
      <c r="E32" s="90" t="s">
        <v>141</v>
      </c>
      <c r="F32" s="90" t="s">
        <v>77</v>
      </c>
      <c r="G32" s="91">
        <v>340</v>
      </c>
      <c r="H32" s="91"/>
      <c r="I32" s="125">
        <f>пожарная!Q33</f>
        <v>0</v>
      </c>
      <c r="J32" s="137"/>
      <c r="K32" s="152"/>
      <c r="L32" s="153"/>
      <c r="M32" s="58"/>
    </row>
    <row r="33" spans="1:12" ht="54">
      <c r="A33" s="92" t="s">
        <v>164</v>
      </c>
      <c r="B33" s="93">
        <f t="shared" si="0"/>
        <v>11</v>
      </c>
      <c r="C33" s="94" t="s">
        <v>31</v>
      </c>
      <c r="D33" s="94" t="s">
        <v>53</v>
      </c>
      <c r="E33" s="94" t="s">
        <v>165</v>
      </c>
      <c r="F33" s="94"/>
      <c r="G33" s="95"/>
      <c r="H33" s="95"/>
      <c r="I33" s="126" t="e">
        <f>I34</f>
        <v>#REF!</v>
      </c>
      <c r="J33" s="138"/>
      <c r="K33" s="154">
        <f>K34</f>
        <v>0</v>
      </c>
      <c r="L33" s="155"/>
    </row>
    <row r="34" spans="1:12" ht="26.25">
      <c r="A34" s="96" t="s">
        <v>166</v>
      </c>
      <c r="B34" s="77">
        <f t="shared" si="0"/>
        <v>12</v>
      </c>
      <c r="C34" s="97" t="s">
        <v>31</v>
      </c>
      <c r="D34" s="97" t="s">
        <v>53</v>
      </c>
      <c r="E34" s="97" t="s">
        <v>167</v>
      </c>
      <c r="F34" s="84"/>
      <c r="G34" s="85"/>
      <c r="H34" s="85"/>
      <c r="I34" s="118" t="e">
        <f>I35</f>
        <v>#REF!</v>
      </c>
      <c r="J34" s="132"/>
      <c r="K34" s="148">
        <f>K35</f>
        <v>0</v>
      </c>
      <c r="L34" s="149"/>
    </row>
    <row r="35" spans="1:12" ht="26.25">
      <c r="A35" s="96" t="s">
        <v>127</v>
      </c>
      <c r="B35" s="77">
        <f t="shared" si="0"/>
        <v>13</v>
      </c>
      <c r="C35" s="97" t="s">
        <v>31</v>
      </c>
      <c r="D35" s="97" t="s">
        <v>53</v>
      </c>
      <c r="E35" s="98">
        <v>1300100150</v>
      </c>
      <c r="F35" s="98">
        <v>240</v>
      </c>
      <c r="G35" s="98"/>
      <c r="H35" s="4"/>
      <c r="I35" s="127" t="e">
        <f>I36</f>
        <v>#REF!</v>
      </c>
      <c r="J35" s="112"/>
      <c r="K35" s="148">
        <f>K36</f>
        <v>0</v>
      </c>
      <c r="L35" s="149"/>
    </row>
    <row r="36" spans="1:13" ht="14.25" thickBot="1">
      <c r="A36" s="99" t="s">
        <v>44</v>
      </c>
      <c r="B36" s="89">
        <f t="shared" si="0"/>
        <v>14</v>
      </c>
      <c r="C36" s="90" t="s">
        <v>31</v>
      </c>
      <c r="D36" s="90" t="s">
        <v>53</v>
      </c>
      <c r="E36" s="100">
        <v>1300100150</v>
      </c>
      <c r="F36" s="100">
        <v>244</v>
      </c>
      <c r="G36" s="100">
        <v>225</v>
      </c>
      <c r="H36" s="100"/>
      <c r="I36" s="128" t="e">
        <f>'расч  мест'!#REF!</f>
        <v>#REF!</v>
      </c>
      <c r="J36" s="129"/>
      <c r="K36" s="156"/>
      <c r="L36" s="157"/>
      <c r="M36" s="53"/>
    </row>
    <row r="37" spans="1:12" ht="40.5">
      <c r="A37" s="92" t="s">
        <v>142</v>
      </c>
      <c r="B37" s="93">
        <f t="shared" si="0"/>
        <v>15</v>
      </c>
      <c r="C37" s="94" t="s">
        <v>31</v>
      </c>
      <c r="D37" s="94" t="s">
        <v>53</v>
      </c>
      <c r="E37" s="94" t="s">
        <v>143</v>
      </c>
      <c r="F37" s="94"/>
      <c r="G37" s="95"/>
      <c r="H37" s="95"/>
      <c r="I37" s="126" t="e">
        <f>I40+I43+I44+I51+I52+I54+I55</f>
        <v>#REF!</v>
      </c>
      <c r="J37" s="126"/>
      <c r="K37" s="126" t="e">
        <f>K40+K43+K44+K51+K52+K54+K55</f>
        <v>#REF!</v>
      </c>
      <c r="L37" s="186" t="e">
        <f>L40+L43+L44+L51+L52+L54+L55</f>
        <v>#REF!</v>
      </c>
    </row>
    <row r="38" spans="1:12" s="1" customFormat="1" ht="13.5">
      <c r="A38" s="96" t="s">
        <v>144</v>
      </c>
      <c r="B38" s="77">
        <f t="shared" si="0"/>
        <v>16</v>
      </c>
      <c r="C38" s="97" t="s">
        <v>31</v>
      </c>
      <c r="D38" s="97" t="s">
        <v>53</v>
      </c>
      <c r="E38" s="97" t="s">
        <v>145</v>
      </c>
      <c r="F38" s="97"/>
      <c r="G38" s="101"/>
      <c r="H38" s="101"/>
      <c r="I38" s="117">
        <v>0</v>
      </c>
      <c r="J38" s="117"/>
      <c r="K38" s="117">
        <v>0</v>
      </c>
      <c r="L38" s="172">
        <v>0</v>
      </c>
    </row>
    <row r="39" spans="1:12" ht="26.25">
      <c r="A39" s="96" t="s">
        <v>146</v>
      </c>
      <c r="B39" s="77">
        <f t="shared" si="0"/>
        <v>17</v>
      </c>
      <c r="C39" s="97" t="s">
        <v>31</v>
      </c>
      <c r="D39" s="97" t="s">
        <v>53</v>
      </c>
      <c r="E39" s="97" t="s">
        <v>120</v>
      </c>
      <c r="F39" s="97"/>
      <c r="G39" s="101"/>
      <c r="H39" s="101"/>
      <c r="I39" s="117">
        <v>0</v>
      </c>
      <c r="J39" s="117"/>
      <c r="K39" s="117">
        <v>0</v>
      </c>
      <c r="L39" s="172">
        <v>0</v>
      </c>
    </row>
    <row r="40" spans="1:12" ht="26.25">
      <c r="A40" s="86" t="s">
        <v>105</v>
      </c>
      <c r="B40" s="77">
        <f t="shared" si="0"/>
        <v>18</v>
      </c>
      <c r="C40" s="81" t="s">
        <v>31</v>
      </c>
      <c r="D40" s="81" t="s">
        <v>53</v>
      </c>
      <c r="E40" s="81" t="s">
        <v>120</v>
      </c>
      <c r="F40" s="81" t="s">
        <v>96</v>
      </c>
      <c r="G40" s="82">
        <v>210</v>
      </c>
      <c r="H40" s="82"/>
      <c r="I40" s="119"/>
      <c r="J40" s="136"/>
      <c r="K40" s="148"/>
      <c r="L40" s="149"/>
    </row>
    <row r="41" spans="1:12" s="1" customFormat="1" ht="13.5">
      <c r="A41" s="83" t="s">
        <v>147</v>
      </c>
      <c r="B41" s="77">
        <f t="shared" si="0"/>
        <v>19</v>
      </c>
      <c r="C41" s="84" t="s">
        <v>31</v>
      </c>
      <c r="D41" s="84" t="s">
        <v>53</v>
      </c>
      <c r="E41" s="84" t="s">
        <v>120</v>
      </c>
      <c r="F41" s="84" t="s">
        <v>148</v>
      </c>
      <c r="G41" s="85">
        <v>212</v>
      </c>
      <c r="H41" s="85"/>
      <c r="I41" s="118"/>
      <c r="J41" s="132"/>
      <c r="K41" s="148"/>
      <c r="L41" s="149"/>
    </row>
    <row r="42" spans="1:12" ht="13.5">
      <c r="A42" s="80" t="s">
        <v>40</v>
      </c>
      <c r="B42" s="77">
        <f t="shared" si="0"/>
        <v>20</v>
      </c>
      <c r="C42" s="81" t="s">
        <v>31</v>
      </c>
      <c r="D42" s="81" t="s">
        <v>53</v>
      </c>
      <c r="E42" s="81" t="s">
        <v>120</v>
      </c>
      <c r="F42" s="81" t="s">
        <v>75</v>
      </c>
      <c r="G42" s="82">
        <v>220</v>
      </c>
      <c r="H42" s="82"/>
      <c r="I42" s="119"/>
      <c r="J42" s="136"/>
      <c r="K42" s="148"/>
      <c r="L42" s="149"/>
    </row>
    <row r="43" spans="1:13" ht="13.5">
      <c r="A43" s="83" t="s">
        <v>41</v>
      </c>
      <c r="B43" s="77">
        <f t="shared" si="0"/>
        <v>21</v>
      </c>
      <c r="C43" s="84" t="s">
        <v>31</v>
      </c>
      <c r="D43" s="84" t="s">
        <v>53</v>
      </c>
      <c r="E43" s="84" t="s">
        <v>120</v>
      </c>
      <c r="F43" s="84" t="s">
        <v>76</v>
      </c>
      <c r="G43" s="85">
        <v>221</v>
      </c>
      <c r="H43" s="85"/>
      <c r="I43" s="118">
        <f>'расч  мест'!P38</f>
        <v>28290</v>
      </c>
      <c r="J43" s="132"/>
      <c r="K43" s="148" t="e">
        <f>'2020'!#REF!</f>
        <v>#REF!</v>
      </c>
      <c r="L43" s="149" t="e">
        <f>'2021'!#REF!</f>
        <v>#REF!</v>
      </c>
      <c r="M43" s="53"/>
    </row>
    <row r="44" spans="1:12" s="1" customFormat="1" ht="13.5">
      <c r="A44" s="102" t="s">
        <v>42</v>
      </c>
      <c r="B44" s="77">
        <f t="shared" si="0"/>
        <v>22</v>
      </c>
      <c r="C44" s="97" t="s">
        <v>31</v>
      </c>
      <c r="D44" s="97" t="s">
        <v>53</v>
      </c>
      <c r="E44" s="97" t="s">
        <v>120</v>
      </c>
      <c r="F44" s="97" t="s">
        <v>77</v>
      </c>
      <c r="G44" s="101">
        <v>223</v>
      </c>
      <c r="H44" s="101"/>
      <c r="I44" s="117">
        <f>I46+I47+I48+I49</f>
        <v>843880</v>
      </c>
      <c r="J44" s="117"/>
      <c r="K44" s="117" t="e">
        <f>K46+K47+K48+K49</f>
        <v>#REF!</v>
      </c>
      <c r="L44" s="172" t="e">
        <f>L46+L47+L48+L49</f>
        <v>#REF!</v>
      </c>
    </row>
    <row r="45" spans="1:12" ht="13.5">
      <c r="A45" s="83" t="s">
        <v>79</v>
      </c>
      <c r="B45" s="77">
        <f t="shared" si="0"/>
        <v>23</v>
      </c>
      <c r="C45" s="84" t="s">
        <v>31</v>
      </c>
      <c r="D45" s="84" t="s">
        <v>53</v>
      </c>
      <c r="E45" s="84" t="s">
        <v>120</v>
      </c>
      <c r="F45" s="84" t="s">
        <v>77</v>
      </c>
      <c r="G45" s="85">
        <v>223</v>
      </c>
      <c r="H45" s="103" t="s">
        <v>64</v>
      </c>
      <c r="I45" s="118"/>
      <c r="J45" s="132"/>
      <c r="K45" s="148"/>
      <c r="L45" s="149"/>
    </row>
    <row r="46" spans="1:13" ht="13.5">
      <c r="A46" s="83" t="s">
        <v>78</v>
      </c>
      <c r="B46" s="77">
        <f t="shared" si="0"/>
        <v>24</v>
      </c>
      <c r="C46" s="84" t="s">
        <v>31</v>
      </c>
      <c r="D46" s="84" t="s">
        <v>53</v>
      </c>
      <c r="E46" s="84" t="s">
        <v>120</v>
      </c>
      <c r="F46" s="84" t="s">
        <v>77</v>
      </c>
      <c r="G46" s="85">
        <v>223</v>
      </c>
      <c r="H46" s="103" t="s">
        <v>50</v>
      </c>
      <c r="I46" s="118">
        <f>'расч  мест'!Q44</f>
        <v>558260</v>
      </c>
      <c r="J46" s="132"/>
      <c r="K46" s="148" t="e">
        <f>'2020'!#REF!</f>
        <v>#REF!</v>
      </c>
      <c r="L46" s="149" t="e">
        <f>'2021'!#REF!</f>
        <v>#REF!</v>
      </c>
      <c r="M46" s="58"/>
    </row>
    <row r="47" spans="1:13" s="1" customFormat="1" ht="13.5">
      <c r="A47" s="83" t="s">
        <v>43</v>
      </c>
      <c r="B47" s="77">
        <f t="shared" si="0"/>
        <v>25</v>
      </c>
      <c r="C47" s="84" t="s">
        <v>31</v>
      </c>
      <c r="D47" s="84" t="s">
        <v>53</v>
      </c>
      <c r="E47" s="84" t="s">
        <v>120</v>
      </c>
      <c r="F47" s="84" t="s">
        <v>77</v>
      </c>
      <c r="G47" s="85">
        <v>223</v>
      </c>
      <c r="H47" s="103" t="s">
        <v>51</v>
      </c>
      <c r="I47" s="118">
        <f>'расч  мест'!Q45</f>
        <v>285620</v>
      </c>
      <c r="J47" s="132"/>
      <c r="K47" s="148" t="e">
        <f>'2020'!#REF!</f>
        <v>#REF!</v>
      </c>
      <c r="L47" s="149" t="e">
        <f>'2021'!#REF!</f>
        <v>#REF!</v>
      </c>
      <c r="M47" s="59"/>
    </row>
    <row r="48" spans="1:12" ht="13.5">
      <c r="A48" s="83" t="s">
        <v>80</v>
      </c>
      <c r="B48" s="77">
        <f t="shared" si="0"/>
        <v>26</v>
      </c>
      <c r="C48" s="84" t="s">
        <v>31</v>
      </c>
      <c r="D48" s="84" t="s">
        <v>53</v>
      </c>
      <c r="E48" s="84" t="s">
        <v>120</v>
      </c>
      <c r="F48" s="84" t="s">
        <v>77</v>
      </c>
      <c r="G48" s="85">
        <v>223</v>
      </c>
      <c r="H48" s="103" t="s">
        <v>52</v>
      </c>
      <c r="I48" s="118">
        <v>0</v>
      </c>
      <c r="J48" s="132"/>
      <c r="K48" s="160"/>
      <c r="L48" s="161"/>
    </row>
    <row r="49" spans="1:12" s="1" customFormat="1" ht="13.5">
      <c r="A49" s="83" t="s">
        <v>81</v>
      </c>
      <c r="B49" s="77">
        <f t="shared" si="0"/>
        <v>27</v>
      </c>
      <c r="C49" s="84" t="s">
        <v>31</v>
      </c>
      <c r="D49" s="84" t="s">
        <v>53</v>
      </c>
      <c r="E49" s="84" t="s">
        <v>120</v>
      </c>
      <c r="F49" s="84" t="s">
        <v>77</v>
      </c>
      <c r="G49" s="85">
        <v>223</v>
      </c>
      <c r="H49" s="103" t="s">
        <v>65</v>
      </c>
      <c r="I49" s="118">
        <v>0</v>
      </c>
      <c r="J49" s="132"/>
      <c r="K49" s="162"/>
      <c r="L49" s="163"/>
    </row>
    <row r="50" spans="1:12" ht="13.5">
      <c r="A50" s="83" t="s">
        <v>86</v>
      </c>
      <c r="B50" s="77">
        <f t="shared" si="0"/>
        <v>28</v>
      </c>
      <c r="C50" s="84" t="s">
        <v>31</v>
      </c>
      <c r="D50" s="84" t="s">
        <v>53</v>
      </c>
      <c r="E50" s="84" t="s">
        <v>120</v>
      </c>
      <c r="F50" s="84" t="s">
        <v>77</v>
      </c>
      <c r="G50" s="85">
        <v>224</v>
      </c>
      <c r="H50" s="103"/>
      <c r="I50" s="118"/>
      <c r="J50" s="132"/>
      <c r="K50" s="162"/>
      <c r="L50" s="163"/>
    </row>
    <row r="51" spans="1:13" ht="13.5">
      <c r="A51" s="83" t="s">
        <v>44</v>
      </c>
      <c r="B51" s="77">
        <f t="shared" si="0"/>
        <v>29</v>
      </c>
      <c r="C51" s="84" t="s">
        <v>31</v>
      </c>
      <c r="D51" s="84" t="s">
        <v>53</v>
      </c>
      <c r="E51" s="84" t="s">
        <v>120</v>
      </c>
      <c r="F51" s="84" t="s">
        <v>77</v>
      </c>
      <c r="G51" s="85">
        <v>225</v>
      </c>
      <c r="H51" s="85"/>
      <c r="I51" s="118">
        <f>'расч  мест'!P57</f>
        <v>110000</v>
      </c>
      <c r="J51" s="132"/>
      <c r="K51" s="162" t="e">
        <f>'2020'!#REF!</f>
        <v>#REF!</v>
      </c>
      <c r="L51" s="163"/>
      <c r="M51" s="58"/>
    </row>
    <row r="52" spans="1:13" ht="13.5">
      <c r="A52" s="83" t="s">
        <v>45</v>
      </c>
      <c r="B52" s="77">
        <f t="shared" si="0"/>
        <v>30</v>
      </c>
      <c r="C52" s="84" t="s">
        <v>31</v>
      </c>
      <c r="D52" s="84" t="s">
        <v>53</v>
      </c>
      <c r="E52" s="84" t="s">
        <v>120</v>
      </c>
      <c r="F52" s="84" t="s">
        <v>77</v>
      </c>
      <c r="G52" s="85">
        <v>226</v>
      </c>
      <c r="H52" s="85"/>
      <c r="I52" s="118">
        <f>'расч  мест'!P66</f>
        <v>45390</v>
      </c>
      <c r="J52" s="132"/>
      <c r="K52" s="162" t="e">
        <f>'2020'!#REF!</f>
        <v>#REF!</v>
      </c>
      <c r="L52" s="163">
        <v>25970</v>
      </c>
      <c r="M52" s="58"/>
    </row>
    <row r="53" spans="1:12" s="1" customFormat="1" ht="13.5">
      <c r="A53" s="86" t="s">
        <v>46</v>
      </c>
      <c r="B53" s="77">
        <f t="shared" si="0"/>
        <v>31</v>
      </c>
      <c r="C53" s="81" t="s">
        <v>31</v>
      </c>
      <c r="D53" s="81" t="s">
        <v>53</v>
      </c>
      <c r="E53" s="81" t="s">
        <v>120</v>
      </c>
      <c r="F53" s="81" t="s">
        <v>75</v>
      </c>
      <c r="G53" s="82">
        <v>300</v>
      </c>
      <c r="H53" s="82"/>
      <c r="I53" s="119"/>
      <c r="J53" s="136"/>
      <c r="K53" s="160"/>
      <c r="L53" s="161"/>
    </row>
    <row r="54" spans="1:12" ht="13.5">
      <c r="A54" s="87" t="s">
        <v>47</v>
      </c>
      <c r="B54" s="77">
        <f t="shared" si="0"/>
        <v>32</v>
      </c>
      <c r="C54" s="84" t="s">
        <v>31</v>
      </c>
      <c r="D54" s="84" t="s">
        <v>53</v>
      </c>
      <c r="E54" s="84" t="s">
        <v>120</v>
      </c>
      <c r="F54" s="84" t="s">
        <v>77</v>
      </c>
      <c r="G54" s="85">
        <v>310</v>
      </c>
      <c r="H54" s="85"/>
      <c r="I54" s="118"/>
      <c r="J54" s="132"/>
      <c r="K54" s="162"/>
      <c r="L54" s="163"/>
    </row>
    <row r="55" spans="1:13" ht="14.25" thickBot="1">
      <c r="A55" s="88" t="s">
        <v>48</v>
      </c>
      <c r="B55" s="89">
        <f t="shared" si="0"/>
        <v>33</v>
      </c>
      <c r="C55" s="90" t="s">
        <v>31</v>
      </c>
      <c r="D55" s="90" t="s">
        <v>53</v>
      </c>
      <c r="E55" s="90" t="s">
        <v>120</v>
      </c>
      <c r="F55" s="90" t="s">
        <v>77</v>
      </c>
      <c r="G55" s="91">
        <v>340</v>
      </c>
      <c r="H55" s="91"/>
      <c r="I55" s="125" t="e">
        <f>'расч  мест'!#REF!+питание!Q87+питание!#REF!+питание!P21+'расч  мест'!#REF!</f>
        <v>#REF!</v>
      </c>
      <c r="J55" s="137"/>
      <c r="K55" s="187" t="e">
        <f>'2020'!#REF!+'2020'!#REF!+'2020'!#REF!+'2020'!#REF!</f>
        <v>#REF!</v>
      </c>
      <c r="L55" s="188" t="e">
        <f>'2021'!#REF!+'2021'!#REF!+'2021'!#REF!</f>
        <v>#REF!</v>
      </c>
      <c r="M55" s="58"/>
    </row>
    <row r="56" spans="1:12" ht="51.75">
      <c r="A56" s="72" t="s">
        <v>149</v>
      </c>
      <c r="B56" s="93">
        <f t="shared" si="0"/>
        <v>34</v>
      </c>
      <c r="C56" s="74" t="s">
        <v>31</v>
      </c>
      <c r="D56" s="74" t="s">
        <v>53</v>
      </c>
      <c r="E56" s="74" t="s">
        <v>150</v>
      </c>
      <c r="F56" s="74"/>
      <c r="G56" s="75"/>
      <c r="H56" s="75"/>
      <c r="I56" s="124"/>
      <c r="J56" s="134"/>
      <c r="K56" s="126"/>
      <c r="L56" s="171"/>
    </row>
    <row r="57" spans="1:12" ht="13.5">
      <c r="A57" s="80" t="s">
        <v>40</v>
      </c>
      <c r="B57" s="77">
        <f t="shared" si="0"/>
        <v>35</v>
      </c>
      <c r="C57" s="81" t="s">
        <v>31</v>
      </c>
      <c r="D57" s="81" t="s">
        <v>53</v>
      </c>
      <c r="E57" s="81" t="s">
        <v>150</v>
      </c>
      <c r="F57" s="81" t="s">
        <v>75</v>
      </c>
      <c r="G57" s="82">
        <v>220</v>
      </c>
      <c r="H57" s="82"/>
      <c r="I57" s="119"/>
      <c r="J57" s="136"/>
      <c r="K57" s="118"/>
      <c r="L57" s="184"/>
    </row>
    <row r="58" spans="1:12" s="1" customFormat="1" ht="13.5">
      <c r="A58" s="83" t="s">
        <v>45</v>
      </c>
      <c r="B58" s="77">
        <f t="shared" si="0"/>
        <v>36</v>
      </c>
      <c r="C58" s="84" t="s">
        <v>31</v>
      </c>
      <c r="D58" s="84" t="s">
        <v>53</v>
      </c>
      <c r="E58" s="84" t="s">
        <v>150</v>
      </c>
      <c r="F58" s="84" t="s">
        <v>77</v>
      </c>
      <c r="G58" s="85">
        <v>226</v>
      </c>
      <c r="H58" s="85"/>
      <c r="I58" s="118"/>
      <c r="J58" s="132"/>
      <c r="K58" s="118"/>
      <c r="L58" s="184"/>
    </row>
    <row r="59" spans="1:12" ht="39">
      <c r="A59" s="96" t="s">
        <v>151</v>
      </c>
      <c r="B59" s="77">
        <f t="shared" si="0"/>
        <v>37</v>
      </c>
      <c r="C59" s="97" t="s">
        <v>31</v>
      </c>
      <c r="D59" s="97" t="s">
        <v>53</v>
      </c>
      <c r="E59" s="97" t="s">
        <v>121</v>
      </c>
      <c r="F59" s="97"/>
      <c r="G59" s="101"/>
      <c r="H59" s="101"/>
      <c r="I59" s="117">
        <v>5220012</v>
      </c>
      <c r="J59" s="139"/>
      <c r="K59" s="164">
        <v>5872513</v>
      </c>
      <c r="L59" s="165">
        <v>5872513</v>
      </c>
    </row>
    <row r="60" spans="1:12" s="1" customFormat="1" ht="26.25">
      <c r="A60" s="86" t="s">
        <v>105</v>
      </c>
      <c r="B60" s="77">
        <f t="shared" si="0"/>
        <v>38</v>
      </c>
      <c r="C60" s="81" t="s">
        <v>31</v>
      </c>
      <c r="D60" s="81" t="s">
        <v>53</v>
      </c>
      <c r="E60" s="81" t="s">
        <v>121</v>
      </c>
      <c r="F60" s="81" t="s">
        <v>96</v>
      </c>
      <c r="G60" s="104">
        <v>210</v>
      </c>
      <c r="H60" s="104"/>
      <c r="I60" s="119">
        <f>I61+I62</f>
        <v>0</v>
      </c>
      <c r="J60" s="119"/>
      <c r="K60" s="119">
        <f>K61+K62</f>
        <v>0</v>
      </c>
      <c r="L60" s="185">
        <f>L61+L62</f>
        <v>0</v>
      </c>
    </row>
    <row r="61" spans="1:13" ht="13.5">
      <c r="A61" s="83" t="s">
        <v>98</v>
      </c>
      <c r="B61" s="77">
        <f t="shared" si="0"/>
        <v>39</v>
      </c>
      <c r="C61" s="84" t="s">
        <v>31</v>
      </c>
      <c r="D61" s="84" t="s">
        <v>53</v>
      </c>
      <c r="E61" s="84" t="s">
        <v>121</v>
      </c>
      <c r="F61" s="84" t="s">
        <v>106</v>
      </c>
      <c r="G61" s="4">
        <v>211</v>
      </c>
      <c r="H61" s="4"/>
      <c r="I61" s="118"/>
      <c r="J61" s="112"/>
      <c r="K61" s="148"/>
      <c r="L61" s="149"/>
      <c r="M61" s="58"/>
    </row>
    <row r="62" spans="1:13" ht="13.5">
      <c r="A62" s="83" t="s">
        <v>100</v>
      </c>
      <c r="B62" s="77">
        <f t="shared" si="0"/>
        <v>40</v>
      </c>
      <c r="C62" s="84" t="s">
        <v>31</v>
      </c>
      <c r="D62" s="84" t="s">
        <v>53</v>
      </c>
      <c r="E62" s="84" t="s">
        <v>121</v>
      </c>
      <c r="F62" s="84" t="s">
        <v>148</v>
      </c>
      <c r="G62" s="85">
        <v>213</v>
      </c>
      <c r="H62" s="85"/>
      <c r="I62" s="118"/>
      <c r="J62" s="132"/>
      <c r="K62" s="148"/>
      <c r="L62" s="149"/>
      <c r="M62" s="58"/>
    </row>
    <row r="63" spans="1:12" ht="13.5">
      <c r="A63" s="80" t="s">
        <v>40</v>
      </c>
      <c r="B63" s="77">
        <f t="shared" si="0"/>
        <v>41</v>
      </c>
      <c r="C63" s="81" t="s">
        <v>31</v>
      </c>
      <c r="D63" s="81" t="s">
        <v>53</v>
      </c>
      <c r="E63" s="81" t="s">
        <v>121</v>
      </c>
      <c r="F63" s="81" t="s">
        <v>75</v>
      </c>
      <c r="G63" s="82">
        <v>220</v>
      </c>
      <c r="H63" s="82"/>
      <c r="I63" s="119"/>
      <c r="J63" s="136"/>
      <c r="K63" s="148"/>
      <c r="L63" s="149"/>
    </row>
    <row r="64" spans="1:12" ht="12.75" customHeight="1">
      <c r="A64" s="83" t="s">
        <v>41</v>
      </c>
      <c r="B64" s="77">
        <f t="shared" si="0"/>
        <v>42</v>
      </c>
      <c r="C64" s="84" t="s">
        <v>31</v>
      </c>
      <c r="D64" s="84" t="s">
        <v>53</v>
      </c>
      <c r="E64" s="84" t="s">
        <v>121</v>
      </c>
      <c r="F64" s="84" t="s">
        <v>76</v>
      </c>
      <c r="G64" s="85">
        <v>221</v>
      </c>
      <c r="H64" s="85"/>
      <c r="I64" s="118"/>
      <c r="J64" s="132"/>
      <c r="K64" s="148"/>
      <c r="L64" s="149"/>
    </row>
    <row r="65" spans="1:12" ht="13.5">
      <c r="A65" s="86" t="s">
        <v>46</v>
      </c>
      <c r="B65" s="77">
        <f t="shared" si="0"/>
        <v>43</v>
      </c>
      <c r="C65" s="81" t="s">
        <v>31</v>
      </c>
      <c r="D65" s="81" t="s">
        <v>53</v>
      </c>
      <c r="E65" s="81" t="s">
        <v>121</v>
      </c>
      <c r="F65" s="81" t="s">
        <v>75</v>
      </c>
      <c r="G65" s="82">
        <v>300</v>
      </c>
      <c r="H65" s="82"/>
      <c r="I65" s="119"/>
      <c r="J65" s="136"/>
      <c r="K65" s="148"/>
      <c r="L65" s="149"/>
    </row>
    <row r="66" spans="1:13" ht="13.5">
      <c r="A66" s="83" t="s">
        <v>47</v>
      </c>
      <c r="B66" s="77">
        <f t="shared" si="0"/>
        <v>44</v>
      </c>
      <c r="C66" s="84" t="s">
        <v>31</v>
      </c>
      <c r="D66" s="84" t="s">
        <v>53</v>
      </c>
      <c r="E66" s="84" t="s">
        <v>121</v>
      </c>
      <c r="F66" s="84" t="s">
        <v>77</v>
      </c>
      <c r="G66" s="85">
        <v>310</v>
      </c>
      <c r="H66" s="85"/>
      <c r="I66" s="118"/>
      <c r="J66" s="132"/>
      <c r="K66" s="148"/>
      <c r="L66" s="149"/>
      <c r="M66" s="58"/>
    </row>
    <row r="67" spans="1:12" ht="39">
      <c r="A67" s="96" t="s">
        <v>152</v>
      </c>
      <c r="B67" s="77">
        <f t="shared" si="0"/>
        <v>45</v>
      </c>
      <c r="C67" s="97" t="s">
        <v>31</v>
      </c>
      <c r="D67" s="97" t="s">
        <v>53</v>
      </c>
      <c r="E67" s="97" t="s">
        <v>122</v>
      </c>
      <c r="F67" s="97"/>
      <c r="G67" s="101"/>
      <c r="H67" s="101"/>
      <c r="I67" s="117">
        <f>I69</f>
        <v>0</v>
      </c>
      <c r="J67" s="117"/>
      <c r="K67" s="117">
        <f>K69</f>
        <v>0</v>
      </c>
      <c r="L67" s="172">
        <f>L69</f>
        <v>0</v>
      </c>
    </row>
    <row r="68" spans="1:12" ht="13.5">
      <c r="A68" s="86" t="s">
        <v>46</v>
      </c>
      <c r="B68" s="77">
        <f t="shared" si="0"/>
        <v>46</v>
      </c>
      <c r="C68" s="81" t="s">
        <v>31</v>
      </c>
      <c r="D68" s="81" t="s">
        <v>53</v>
      </c>
      <c r="E68" s="81" t="s">
        <v>122</v>
      </c>
      <c r="F68" s="81" t="s">
        <v>75</v>
      </c>
      <c r="G68" s="82"/>
      <c r="H68" s="82"/>
      <c r="I68" s="119"/>
      <c r="J68" s="136"/>
      <c r="K68" s="148"/>
      <c r="L68" s="149"/>
    </row>
    <row r="69" spans="1:13" ht="13.5">
      <c r="A69" s="87" t="s">
        <v>48</v>
      </c>
      <c r="B69" s="77">
        <f t="shared" si="0"/>
        <v>47</v>
      </c>
      <c r="C69" s="84" t="s">
        <v>31</v>
      </c>
      <c r="D69" s="84" t="s">
        <v>53</v>
      </c>
      <c r="E69" s="84" t="s">
        <v>122</v>
      </c>
      <c r="F69" s="105">
        <v>244</v>
      </c>
      <c r="G69" s="85">
        <v>340</v>
      </c>
      <c r="H69" s="106"/>
      <c r="I69" s="118"/>
      <c r="J69" s="132"/>
      <c r="K69" s="148"/>
      <c r="L69" s="149"/>
      <c r="M69" s="58"/>
    </row>
    <row r="70" spans="1:12" ht="13.5">
      <c r="A70" s="96" t="s">
        <v>153</v>
      </c>
      <c r="B70" s="77">
        <f t="shared" si="0"/>
        <v>48</v>
      </c>
      <c r="C70" s="97" t="s">
        <v>31</v>
      </c>
      <c r="D70" s="97" t="s">
        <v>53</v>
      </c>
      <c r="E70" s="97" t="s">
        <v>123</v>
      </c>
      <c r="F70" s="97"/>
      <c r="G70" s="101"/>
      <c r="H70" s="101"/>
      <c r="I70" s="117" t="e">
        <f>I72+I73+I74</f>
        <v>#REF!</v>
      </c>
      <c r="J70" s="117"/>
      <c r="K70" s="117" t="e">
        <f>K72+K73+K74</f>
        <v>#REF!</v>
      </c>
      <c r="L70" s="172" t="e">
        <f>L72+L73+L74</f>
        <v>#REF!</v>
      </c>
    </row>
    <row r="71" spans="1:12" ht="13.5">
      <c r="A71" s="86" t="s">
        <v>154</v>
      </c>
      <c r="B71" s="77">
        <f t="shared" si="0"/>
        <v>49</v>
      </c>
      <c r="C71" s="81" t="s">
        <v>31</v>
      </c>
      <c r="D71" s="81" t="s">
        <v>53</v>
      </c>
      <c r="E71" s="81" t="s">
        <v>123</v>
      </c>
      <c r="F71" s="81" t="s">
        <v>113</v>
      </c>
      <c r="G71" s="82">
        <v>290</v>
      </c>
      <c r="H71" s="107"/>
      <c r="I71" s="119" t="e">
        <f>I72+I73+I74</f>
        <v>#REF!</v>
      </c>
      <c r="J71" s="119"/>
      <c r="K71" s="119" t="e">
        <f>K72+K73+K74</f>
        <v>#REF!</v>
      </c>
      <c r="L71" s="185" t="e">
        <f>L72+L73+L74</f>
        <v>#REF!</v>
      </c>
    </row>
    <row r="72" spans="1:13" ht="26.25">
      <c r="A72" s="87" t="s">
        <v>107</v>
      </c>
      <c r="B72" s="77">
        <f t="shared" si="0"/>
        <v>50</v>
      </c>
      <c r="C72" s="84" t="s">
        <v>31</v>
      </c>
      <c r="D72" s="84" t="s">
        <v>53</v>
      </c>
      <c r="E72" s="84" t="s">
        <v>123</v>
      </c>
      <c r="F72" s="84" t="s">
        <v>82</v>
      </c>
      <c r="G72" s="85">
        <v>290</v>
      </c>
      <c r="H72" s="108"/>
      <c r="I72" s="118">
        <f>'расч  мест'!L74</f>
        <v>76570</v>
      </c>
      <c r="J72" s="132"/>
      <c r="K72" s="166" t="e">
        <f>'2020'!#REF!</f>
        <v>#REF!</v>
      </c>
      <c r="L72" s="167">
        <v>179600</v>
      </c>
      <c r="M72" s="58"/>
    </row>
    <row r="73" spans="1:13" ht="13.5">
      <c r="A73" s="87" t="s">
        <v>108</v>
      </c>
      <c r="B73" s="77">
        <f t="shared" si="0"/>
        <v>51</v>
      </c>
      <c r="C73" s="84" t="s">
        <v>31</v>
      </c>
      <c r="D73" s="84" t="s">
        <v>53</v>
      </c>
      <c r="E73" s="84" t="s">
        <v>123</v>
      </c>
      <c r="F73" s="84" t="s">
        <v>83</v>
      </c>
      <c r="G73" s="85">
        <v>290</v>
      </c>
      <c r="H73" s="108"/>
      <c r="I73" s="118" t="e">
        <f>'расч  мест'!#REF!</f>
        <v>#REF!</v>
      </c>
      <c r="J73" s="132"/>
      <c r="K73" s="166" t="e">
        <f>'2020'!#REF!</f>
        <v>#REF!</v>
      </c>
      <c r="L73" s="193" t="e">
        <f>'2021'!#REF!</f>
        <v>#REF!</v>
      </c>
      <c r="M73" s="58"/>
    </row>
    <row r="74" spans="1:13" ht="13.5">
      <c r="A74" s="87" t="s">
        <v>109</v>
      </c>
      <c r="B74" s="77">
        <f t="shared" si="0"/>
        <v>52</v>
      </c>
      <c r="C74" s="84" t="s">
        <v>31</v>
      </c>
      <c r="D74" s="84" t="s">
        <v>53</v>
      </c>
      <c r="E74" s="84" t="s">
        <v>123</v>
      </c>
      <c r="F74" s="84" t="s">
        <v>104</v>
      </c>
      <c r="G74" s="85">
        <v>290</v>
      </c>
      <c r="H74" s="108"/>
      <c r="I74" s="118">
        <f>'расч  мест'!N79</f>
        <v>3000</v>
      </c>
      <c r="J74" s="132"/>
      <c r="K74" s="166" t="e">
        <f>'2020'!#REF!</f>
        <v>#REF!</v>
      </c>
      <c r="L74" s="167">
        <v>2000</v>
      </c>
      <c r="M74" s="58"/>
    </row>
    <row r="75" spans="1:12" ht="13.5">
      <c r="A75" s="96" t="s">
        <v>112</v>
      </c>
      <c r="B75" s="77">
        <f t="shared" si="0"/>
        <v>53</v>
      </c>
      <c r="C75" s="97" t="s">
        <v>31</v>
      </c>
      <c r="D75" s="97" t="s">
        <v>53</v>
      </c>
      <c r="E75" s="97" t="s">
        <v>124</v>
      </c>
      <c r="F75" s="97"/>
      <c r="G75" s="101"/>
      <c r="H75" s="101"/>
      <c r="I75" s="117"/>
      <c r="J75" s="139"/>
      <c r="K75" s="132"/>
      <c r="L75" s="167"/>
    </row>
    <row r="76" spans="1:12" ht="13.5">
      <c r="A76" s="80" t="s">
        <v>40</v>
      </c>
      <c r="B76" s="77">
        <f t="shared" si="0"/>
        <v>54</v>
      </c>
      <c r="C76" s="97" t="s">
        <v>31</v>
      </c>
      <c r="D76" s="97" t="s">
        <v>53</v>
      </c>
      <c r="E76" s="97" t="s">
        <v>124</v>
      </c>
      <c r="F76" s="97" t="s">
        <v>75</v>
      </c>
      <c r="G76" s="101">
        <v>220</v>
      </c>
      <c r="H76" s="101"/>
      <c r="I76" s="117">
        <f>I77+I78+I79+I80+I81</f>
        <v>0</v>
      </c>
      <c r="J76" s="117"/>
      <c r="K76" s="117">
        <f>K77+K78+K79+K80+K81</f>
        <v>0</v>
      </c>
      <c r="L76" s="172">
        <f>L77+L78+L79+L80+L81</f>
        <v>0</v>
      </c>
    </row>
    <row r="77" spans="1:13" ht="13.5">
      <c r="A77" s="87" t="s">
        <v>42</v>
      </c>
      <c r="B77" s="77">
        <f t="shared" si="0"/>
        <v>55</v>
      </c>
      <c r="C77" s="84" t="s">
        <v>31</v>
      </c>
      <c r="D77" s="84" t="s">
        <v>53</v>
      </c>
      <c r="E77" s="84" t="s">
        <v>124</v>
      </c>
      <c r="F77" s="84" t="s">
        <v>77</v>
      </c>
      <c r="G77" s="85">
        <v>223</v>
      </c>
      <c r="H77" s="103" t="s">
        <v>50</v>
      </c>
      <c r="I77" s="118"/>
      <c r="J77" s="132"/>
      <c r="K77" s="132"/>
      <c r="L77" s="167"/>
      <c r="M77" s="58"/>
    </row>
    <row r="78" spans="1:12" ht="13.5">
      <c r="A78" s="87" t="s">
        <v>42</v>
      </c>
      <c r="B78" s="77">
        <f t="shared" si="0"/>
        <v>56</v>
      </c>
      <c r="C78" s="84" t="s">
        <v>31</v>
      </c>
      <c r="D78" s="84" t="s">
        <v>53</v>
      </c>
      <c r="E78" s="84" t="s">
        <v>124</v>
      </c>
      <c r="F78" s="84" t="s">
        <v>77</v>
      </c>
      <c r="G78" s="85">
        <v>223</v>
      </c>
      <c r="H78" s="103" t="s">
        <v>51</v>
      </c>
      <c r="I78" s="118"/>
      <c r="J78" s="132"/>
      <c r="K78" s="132"/>
      <c r="L78" s="167"/>
    </row>
    <row r="79" spans="1:12" ht="13.5">
      <c r="A79" s="83" t="s">
        <v>44</v>
      </c>
      <c r="B79" s="77">
        <f t="shared" si="0"/>
        <v>57</v>
      </c>
      <c r="C79" s="84" t="s">
        <v>31</v>
      </c>
      <c r="D79" s="84" t="s">
        <v>53</v>
      </c>
      <c r="E79" s="84" t="s">
        <v>124</v>
      </c>
      <c r="F79" s="84" t="s">
        <v>77</v>
      </c>
      <c r="G79" s="85">
        <v>225</v>
      </c>
      <c r="H79" s="103"/>
      <c r="I79" s="118"/>
      <c r="J79" s="132"/>
      <c r="K79" s="132"/>
      <c r="L79" s="167"/>
    </row>
    <row r="80" spans="1:13" ht="13.5">
      <c r="A80" s="83" t="s">
        <v>45</v>
      </c>
      <c r="B80" s="77">
        <f t="shared" si="0"/>
        <v>58</v>
      </c>
      <c r="C80" s="84" t="s">
        <v>31</v>
      </c>
      <c r="D80" s="84" t="s">
        <v>53</v>
      </c>
      <c r="E80" s="84" t="s">
        <v>124</v>
      </c>
      <c r="F80" s="84" t="s">
        <v>77</v>
      </c>
      <c r="G80" s="85">
        <v>226</v>
      </c>
      <c r="H80" s="103"/>
      <c r="I80" s="118"/>
      <c r="J80" s="132"/>
      <c r="K80" s="132"/>
      <c r="L80" s="167"/>
      <c r="M80" s="58"/>
    </row>
    <row r="81" spans="1:13" ht="14.25" thickBot="1">
      <c r="A81" s="88" t="s">
        <v>48</v>
      </c>
      <c r="B81" s="89">
        <f t="shared" si="0"/>
        <v>59</v>
      </c>
      <c r="C81" s="90" t="s">
        <v>31</v>
      </c>
      <c r="D81" s="90" t="s">
        <v>53</v>
      </c>
      <c r="E81" s="90" t="s">
        <v>124</v>
      </c>
      <c r="F81" s="90" t="s">
        <v>77</v>
      </c>
      <c r="G81" s="91">
        <v>340</v>
      </c>
      <c r="H81" s="91"/>
      <c r="I81" s="125"/>
      <c r="J81" s="137"/>
      <c r="K81" s="137"/>
      <c r="L81" s="168"/>
      <c r="M81" s="58"/>
    </row>
    <row r="82" spans="1:12" ht="18" customHeight="1">
      <c r="A82" s="169" t="s">
        <v>155</v>
      </c>
      <c r="B82" s="93">
        <f t="shared" si="0"/>
        <v>60</v>
      </c>
      <c r="C82" s="74" t="s">
        <v>31</v>
      </c>
      <c r="D82" s="74" t="s">
        <v>31</v>
      </c>
      <c r="E82" s="74"/>
      <c r="F82" s="74"/>
      <c r="G82" s="75"/>
      <c r="H82" s="170"/>
      <c r="I82" s="124">
        <f>I84+I87</f>
        <v>4590</v>
      </c>
      <c r="J82" s="124"/>
      <c r="K82" s="124">
        <f>K84+K87</f>
        <v>4590</v>
      </c>
      <c r="L82" s="171">
        <f>L84+L87</f>
        <v>4590</v>
      </c>
    </row>
    <row r="83" spans="1:12" ht="26.25">
      <c r="A83" s="96" t="s">
        <v>156</v>
      </c>
      <c r="B83" s="77">
        <f t="shared" si="0"/>
        <v>61</v>
      </c>
      <c r="C83" s="97" t="s">
        <v>31</v>
      </c>
      <c r="D83" s="97" t="s">
        <v>31</v>
      </c>
      <c r="E83" s="97" t="s">
        <v>157</v>
      </c>
      <c r="F83" s="97"/>
      <c r="G83" s="101"/>
      <c r="H83" s="109"/>
      <c r="I83" s="117">
        <f>I84+I87</f>
        <v>4590</v>
      </c>
      <c r="J83" s="117"/>
      <c r="K83" s="117">
        <f>K84+K87</f>
        <v>4590</v>
      </c>
      <c r="L83" s="172">
        <f>L84+L87</f>
        <v>4590</v>
      </c>
    </row>
    <row r="84" spans="1:12" ht="26.25">
      <c r="A84" s="96" t="s">
        <v>158</v>
      </c>
      <c r="B84" s="77">
        <f t="shared" si="0"/>
        <v>62</v>
      </c>
      <c r="C84" s="97" t="s">
        <v>31</v>
      </c>
      <c r="D84" s="97" t="s">
        <v>31</v>
      </c>
      <c r="E84" s="97" t="s">
        <v>125</v>
      </c>
      <c r="F84" s="97"/>
      <c r="G84" s="101"/>
      <c r="H84" s="110"/>
      <c r="I84" s="117">
        <f>I85+I86</f>
        <v>4590</v>
      </c>
      <c r="J84" s="117"/>
      <c r="K84" s="117">
        <f>K85+K86</f>
        <v>4590</v>
      </c>
      <c r="L84" s="172">
        <f>L85+L86</f>
        <v>4590</v>
      </c>
    </row>
    <row r="85" spans="1:12" ht="13.5">
      <c r="A85" s="86" t="s">
        <v>46</v>
      </c>
      <c r="B85" s="77">
        <f t="shared" si="0"/>
        <v>63</v>
      </c>
      <c r="C85" s="81" t="s">
        <v>31</v>
      </c>
      <c r="D85" s="81" t="s">
        <v>31</v>
      </c>
      <c r="E85" s="81" t="s">
        <v>125</v>
      </c>
      <c r="F85" s="81" t="s">
        <v>75</v>
      </c>
      <c r="G85" s="82">
        <v>300</v>
      </c>
      <c r="H85" s="82"/>
      <c r="I85" s="119"/>
      <c r="J85" s="136"/>
      <c r="K85" s="132"/>
      <c r="L85" s="167"/>
    </row>
    <row r="86" spans="1:13" ht="13.5">
      <c r="A86" s="87" t="s">
        <v>48</v>
      </c>
      <c r="B86" s="77">
        <f t="shared" si="0"/>
        <v>64</v>
      </c>
      <c r="C86" s="84" t="s">
        <v>31</v>
      </c>
      <c r="D86" s="84" t="s">
        <v>31</v>
      </c>
      <c r="E86" s="84" t="s">
        <v>125</v>
      </c>
      <c r="F86" s="84" t="s">
        <v>77</v>
      </c>
      <c r="G86" s="85">
        <v>340</v>
      </c>
      <c r="H86" s="85"/>
      <c r="I86" s="118">
        <f>лагерь!P15</f>
        <v>4590</v>
      </c>
      <c r="J86" s="132"/>
      <c r="K86" s="132">
        <v>4590</v>
      </c>
      <c r="L86" s="167">
        <v>4590</v>
      </c>
      <c r="M86" s="58"/>
    </row>
    <row r="87" spans="1:12" ht="39">
      <c r="A87" s="96" t="s">
        <v>159</v>
      </c>
      <c r="B87" s="77">
        <f t="shared" si="0"/>
        <v>65</v>
      </c>
      <c r="C87" s="97" t="s">
        <v>31</v>
      </c>
      <c r="D87" s="97" t="s">
        <v>31</v>
      </c>
      <c r="E87" s="97" t="s">
        <v>126</v>
      </c>
      <c r="F87" s="97"/>
      <c r="G87" s="101"/>
      <c r="H87" s="101"/>
      <c r="I87" s="117">
        <f>I88+I89</f>
        <v>0</v>
      </c>
      <c r="J87" s="117"/>
      <c r="K87" s="117">
        <f>K88+K89</f>
        <v>0</v>
      </c>
      <c r="L87" s="172">
        <f>L88+L89</f>
        <v>0</v>
      </c>
    </row>
    <row r="88" spans="1:12" ht="13.5">
      <c r="A88" s="86" t="s">
        <v>46</v>
      </c>
      <c r="B88" s="77">
        <f t="shared" si="0"/>
        <v>66</v>
      </c>
      <c r="C88" s="81" t="s">
        <v>31</v>
      </c>
      <c r="D88" s="81" t="s">
        <v>31</v>
      </c>
      <c r="E88" s="81" t="s">
        <v>126</v>
      </c>
      <c r="F88" s="81" t="s">
        <v>75</v>
      </c>
      <c r="G88" s="82">
        <v>300</v>
      </c>
      <c r="H88" s="82"/>
      <c r="I88" s="119"/>
      <c r="J88" s="136"/>
      <c r="K88" s="132"/>
      <c r="L88" s="167"/>
    </row>
    <row r="89" spans="1:13" ht="14.25" thickBot="1">
      <c r="A89" s="179" t="s">
        <v>48</v>
      </c>
      <c r="B89" s="180">
        <f>B88+1</f>
        <v>67</v>
      </c>
      <c r="C89" s="181" t="s">
        <v>31</v>
      </c>
      <c r="D89" s="181" t="s">
        <v>31</v>
      </c>
      <c r="E89" s="181" t="s">
        <v>126</v>
      </c>
      <c r="F89" s="181" t="s">
        <v>77</v>
      </c>
      <c r="G89" s="182">
        <v>340</v>
      </c>
      <c r="H89" s="182"/>
      <c r="I89" s="183"/>
      <c r="J89" s="133"/>
      <c r="K89" s="133"/>
      <c r="L89" s="192"/>
      <c r="M89" s="58"/>
    </row>
    <row r="90" spans="1:12" ht="13.5" thickBot="1">
      <c r="A90" s="174" t="s">
        <v>58</v>
      </c>
      <c r="B90" s="175"/>
      <c r="C90" s="175"/>
      <c r="D90" s="175"/>
      <c r="E90" s="175"/>
      <c r="F90" s="175"/>
      <c r="G90" s="175"/>
      <c r="H90" s="175"/>
      <c r="I90" s="176" t="e">
        <f>I23</f>
        <v>#REF!</v>
      </c>
      <c r="J90" s="177"/>
      <c r="K90" s="176" t="e">
        <f>K23</f>
        <v>#REF!</v>
      </c>
      <c r="L90" s="178" t="e">
        <f>L23</f>
        <v>#REF!</v>
      </c>
    </row>
    <row r="91" spans="1:10" ht="12.75">
      <c r="A91" s="6"/>
      <c r="B91" s="55"/>
      <c r="C91" s="111"/>
      <c r="D91" s="111"/>
      <c r="E91" s="111"/>
      <c r="F91" s="111"/>
      <c r="G91" s="55"/>
      <c r="H91" s="55"/>
      <c r="I91" s="130"/>
      <c r="J91" s="141"/>
    </row>
    <row r="92" spans="1:8" ht="12.75">
      <c r="A92" s="51"/>
      <c r="B92" s="51"/>
      <c r="C92" s="51"/>
      <c r="D92" s="51"/>
      <c r="E92" s="51"/>
      <c r="F92" s="51"/>
      <c r="G92" s="51"/>
      <c r="H92" s="51"/>
    </row>
    <row r="93" spans="1:15" ht="12.75">
      <c r="A93" s="51" t="s">
        <v>93</v>
      </c>
      <c r="B93" s="51"/>
      <c r="C93" s="51"/>
      <c r="D93" s="51"/>
      <c r="E93" s="51"/>
      <c r="F93" s="51" t="s">
        <v>60</v>
      </c>
      <c r="G93" s="51"/>
      <c r="H93" s="51"/>
      <c r="O93" s="53"/>
    </row>
    <row r="94" spans="1:8" ht="12.75">
      <c r="A94" s="51"/>
      <c r="B94" s="51"/>
      <c r="C94" s="51"/>
      <c r="D94" s="51"/>
      <c r="E94" s="51"/>
      <c r="F94" s="51"/>
      <c r="G94" s="51"/>
      <c r="H94" s="51"/>
    </row>
    <row r="95" spans="1:9" ht="12.75">
      <c r="A95" s="51" t="s">
        <v>94</v>
      </c>
      <c r="B95" s="51"/>
      <c r="C95" s="51"/>
      <c r="D95" s="51"/>
      <c r="E95" s="51"/>
      <c r="F95" s="51" t="s">
        <v>130</v>
      </c>
      <c r="G95" s="51"/>
      <c r="H95" s="51"/>
      <c r="I95" s="122" t="s">
        <v>61</v>
      </c>
    </row>
  </sheetData>
  <sheetProtection/>
  <mergeCells count="27">
    <mergeCell ref="K20:K21"/>
    <mergeCell ref="H15:I15"/>
    <mergeCell ref="H16:I16"/>
    <mergeCell ref="B17:G17"/>
    <mergeCell ref="H17:I18"/>
    <mergeCell ref="A20:A21"/>
    <mergeCell ref="B20:B21"/>
    <mergeCell ref="C20:H20"/>
    <mergeCell ref="I20:J20"/>
    <mergeCell ref="L20:L21"/>
    <mergeCell ref="H19:I19"/>
    <mergeCell ref="J17:J18"/>
    <mergeCell ref="A10:G10"/>
    <mergeCell ref="H10:I10"/>
    <mergeCell ref="B11:G11"/>
    <mergeCell ref="H11:I11"/>
    <mergeCell ref="J11:J12"/>
    <mergeCell ref="B13:G13"/>
    <mergeCell ref="H13:I13"/>
    <mergeCell ref="J13:J14"/>
    <mergeCell ref="B15:G15"/>
    <mergeCell ref="A2:A3"/>
    <mergeCell ref="F2:J3"/>
    <mergeCell ref="H7:I7"/>
    <mergeCell ref="H8:I9"/>
    <mergeCell ref="J8:J9"/>
    <mergeCell ref="A9:G9"/>
  </mergeCells>
  <printOptions/>
  <pageMargins left="0.3937007874015748" right="0" top="0.3937007874015748" bottom="0" header="0" footer="0"/>
  <pageSetup horizontalDpi="300" verticalDpi="300" orientation="portrait" paperSize="9" scale="70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8"/>
  </sheetPr>
  <dimension ref="A1:X173"/>
  <sheetViews>
    <sheetView view="pageBreakPreview" zoomScale="60" workbookViewId="0" topLeftCell="A131">
      <selection activeCell="I163" sqref="I163"/>
    </sheetView>
  </sheetViews>
  <sheetFormatPr defaultColWidth="9.00390625" defaultRowHeight="12.75" outlineLevelRow="2"/>
  <cols>
    <col min="1" max="1" width="5.875" style="5" customWidth="1"/>
    <col min="2" max="5" width="4.75390625" style="5" customWidth="1"/>
    <col min="6" max="6" width="7.00390625" style="5" customWidth="1"/>
    <col min="7" max="7" width="4.75390625" style="5" customWidth="1"/>
    <col min="8" max="8" width="3.375" style="5" customWidth="1"/>
    <col min="9" max="9" width="9.625" style="5" customWidth="1"/>
    <col min="10" max="10" width="4.75390625" style="5" customWidth="1"/>
    <col min="11" max="11" width="6.375" style="5" customWidth="1"/>
    <col min="12" max="12" width="6.125" style="5" customWidth="1"/>
    <col min="13" max="17" width="4.75390625" style="5" customWidth="1"/>
    <col min="18" max="18" width="11.875" style="5" customWidth="1"/>
    <col min="19" max="19" width="11.00390625" style="0" bestFit="1" customWidth="1"/>
    <col min="20" max="20" width="11.75390625" style="0" bestFit="1" customWidth="1"/>
    <col min="21" max="21" width="11.125" style="0" bestFit="1" customWidth="1"/>
  </cols>
  <sheetData>
    <row r="1" spans="1:19" ht="12.75">
      <c r="A1" s="315"/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315" t="s">
        <v>111</v>
      </c>
      <c r="M1" s="315"/>
      <c r="N1" s="315"/>
      <c r="O1" s="315"/>
      <c r="P1" s="315"/>
      <c r="Q1" s="316"/>
      <c r="R1" s="316"/>
      <c r="S1" s="212"/>
    </row>
    <row r="2" spans="1:19" ht="12.75" customHeight="1">
      <c r="A2" s="549"/>
      <c r="B2" s="549"/>
      <c r="C2" s="549"/>
      <c r="D2" s="549"/>
      <c r="E2" s="549"/>
      <c r="F2" s="549"/>
      <c r="G2" s="212"/>
      <c r="H2" s="212"/>
      <c r="I2" s="212"/>
      <c r="J2" s="212"/>
      <c r="K2" s="212"/>
      <c r="L2" s="549" t="s">
        <v>174</v>
      </c>
      <c r="M2" s="549"/>
      <c r="N2" s="549"/>
      <c r="O2" s="549"/>
      <c r="P2" s="549"/>
      <c r="Q2" s="549"/>
      <c r="R2" s="549"/>
      <c r="S2" s="212"/>
    </row>
    <row r="3" spans="1:19" ht="12.75">
      <c r="A3" s="549"/>
      <c r="B3" s="549"/>
      <c r="C3" s="549"/>
      <c r="D3" s="549"/>
      <c r="E3" s="549"/>
      <c r="F3" s="549"/>
      <c r="G3" s="212"/>
      <c r="H3" s="212"/>
      <c r="I3" s="212"/>
      <c r="J3" s="212"/>
      <c r="K3" s="212"/>
      <c r="L3" s="549"/>
      <c r="M3" s="549"/>
      <c r="N3" s="549"/>
      <c r="O3" s="549"/>
      <c r="P3" s="549"/>
      <c r="Q3" s="549"/>
      <c r="R3" s="549"/>
      <c r="S3" s="212"/>
    </row>
    <row r="4" spans="1:19" ht="12.75">
      <c r="A4" s="315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315" t="s">
        <v>175</v>
      </c>
      <c r="M4" s="315"/>
      <c r="N4" s="315"/>
      <c r="O4" s="315"/>
      <c r="P4" s="315"/>
      <c r="Q4" s="316"/>
      <c r="R4" s="316"/>
      <c r="S4" s="212"/>
    </row>
    <row r="5" spans="1:19" ht="12.75">
      <c r="A5" s="315"/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315" t="s">
        <v>66</v>
      </c>
      <c r="M5" s="315"/>
      <c r="N5" s="315"/>
      <c r="O5" s="315"/>
      <c r="P5" s="315"/>
      <c r="Q5" s="212"/>
      <c r="R5" s="212"/>
      <c r="S5" s="212"/>
    </row>
    <row r="6" spans="1:19" ht="12.75">
      <c r="A6" s="212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</row>
    <row r="7" spans="1:19" ht="12.75">
      <c r="A7" s="212"/>
      <c r="B7" s="212"/>
      <c r="C7" s="212"/>
      <c r="D7" s="212"/>
      <c r="E7" s="212"/>
      <c r="F7" s="550" t="s">
        <v>24</v>
      </c>
      <c r="G7" s="550"/>
      <c r="H7" s="550"/>
      <c r="I7" s="550"/>
      <c r="J7" s="550"/>
      <c r="K7" s="550"/>
      <c r="L7" s="550"/>
      <c r="M7" s="550"/>
      <c r="N7" s="212"/>
      <c r="O7" s="212"/>
      <c r="P7" s="212"/>
      <c r="Q7" s="212"/>
      <c r="R7" s="212"/>
      <c r="S7" s="212"/>
    </row>
    <row r="8" spans="1:19" ht="12.75">
      <c r="A8" s="212"/>
      <c r="B8" s="212"/>
      <c r="C8" s="212"/>
      <c r="D8" s="212"/>
      <c r="E8" s="550" t="s">
        <v>381</v>
      </c>
      <c r="F8" s="550"/>
      <c r="G8" s="550"/>
      <c r="H8" s="550"/>
      <c r="I8" s="550"/>
      <c r="J8" s="550"/>
      <c r="K8" s="550"/>
      <c r="L8" s="550"/>
      <c r="M8" s="550"/>
      <c r="N8" s="550"/>
      <c r="O8" s="550"/>
      <c r="P8" s="212"/>
      <c r="Q8" s="212"/>
      <c r="R8" s="212"/>
      <c r="S8" s="212"/>
    </row>
    <row r="9" spans="1:19" ht="12.75">
      <c r="A9" s="212"/>
      <c r="B9" s="212"/>
      <c r="C9" s="212"/>
      <c r="D9" s="212"/>
      <c r="E9" s="361"/>
      <c r="F9" s="551" t="s">
        <v>176</v>
      </c>
      <c r="G9" s="551"/>
      <c r="H9" s="551"/>
      <c r="I9" s="551"/>
      <c r="J9" s="551"/>
      <c r="K9" s="551"/>
      <c r="L9" s="551"/>
      <c r="M9" s="551"/>
      <c r="N9" s="212"/>
      <c r="O9" s="212"/>
      <c r="P9" s="212"/>
      <c r="Q9" s="212"/>
      <c r="R9" s="212"/>
      <c r="S9" s="212"/>
    </row>
    <row r="10" spans="1:19" ht="12.75">
      <c r="A10" s="212"/>
      <c r="B10" s="337"/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 s="337"/>
      <c r="Q10" s="337"/>
      <c r="R10" s="337"/>
      <c r="S10" s="212"/>
    </row>
    <row r="11" spans="1:19" ht="10.5" customHeight="1">
      <c r="A11" s="548" t="s">
        <v>97</v>
      </c>
      <c r="B11" s="548"/>
      <c r="C11" s="548"/>
      <c r="D11" s="548"/>
      <c r="E11" s="548"/>
      <c r="F11" s="548"/>
      <c r="G11" s="548"/>
      <c r="H11" s="548"/>
      <c r="I11" s="548"/>
      <c r="J11" s="548"/>
      <c r="K11" s="548"/>
      <c r="L11" s="548"/>
      <c r="M11" s="548"/>
      <c r="N11" s="548"/>
      <c r="O11" s="548"/>
      <c r="P11" s="548"/>
      <c r="Q11" s="548"/>
      <c r="R11" s="548"/>
      <c r="S11" s="212"/>
    </row>
    <row r="12" spans="1:19" s="2" customFormat="1" ht="15" customHeight="1">
      <c r="A12" s="317" t="s">
        <v>25</v>
      </c>
      <c r="B12" s="505" t="s">
        <v>26</v>
      </c>
      <c r="C12" s="506"/>
      <c r="D12" s="506"/>
      <c r="E12" s="506"/>
      <c r="F12" s="506"/>
      <c r="G12" s="506"/>
      <c r="H12" s="507"/>
      <c r="I12" s="505" t="s">
        <v>28</v>
      </c>
      <c r="J12" s="506"/>
      <c r="K12" s="506"/>
      <c r="L12" s="506"/>
      <c r="M12" s="506"/>
      <c r="N12" s="507"/>
      <c r="O12" s="505" t="s">
        <v>27</v>
      </c>
      <c r="P12" s="506"/>
      <c r="Q12" s="506"/>
      <c r="R12" s="507"/>
      <c r="S12" s="214"/>
    </row>
    <row r="13" spans="1:19" s="2" customFormat="1" ht="12" customHeight="1">
      <c r="A13" s="332">
        <v>1</v>
      </c>
      <c r="B13" s="505">
        <v>2</v>
      </c>
      <c r="C13" s="506"/>
      <c r="D13" s="506"/>
      <c r="E13" s="506"/>
      <c r="F13" s="506"/>
      <c r="G13" s="506"/>
      <c r="H13" s="507"/>
      <c r="I13" s="505">
        <v>3</v>
      </c>
      <c r="J13" s="506"/>
      <c r="K13" s="506"/>
      <c r="L13" s="506"/>
      <c r="M13" s="506"/>
      <c r="N13" s="507"/>
      <c r="O13" s="505">
        <v>4</v>
      </c>
      <c r="P13" s="506"/>
      <c r="Q13" s="506"/>
      <c r="R13" s="507"/>
      <c r="S13" s="214"/>
    </row>
    <row r="14" spans="1:19" s="2" customFormat="1" ht="13.5" customHeight="1">
      <c r="A14" s="259">
        <v>1</v>
      </c>
      <c r="B14" s="556" t="s">
        <v>199</v>
      </c>
      <c r="C14" s="557"/>
      <c r="D14" s="557"/>
      <c r="E14" s="557"/>
      <c r="F14" s="557"/>
      <c r="G14" s="557"/>
      <c r="H14" s="558"/>
      <c r="I14" s="535"/>
      <c r="J14" s="536"/>
      <c r="K14" s="536"/>
      <c r="L14" s="536"/>
      <c r="M14" s="536"/>
      <c r="N14" s="537"/>
      <c r="O14" s="514">
        <f>'смета О'!K124</f>
        <v>2991390</v>
      </c>
      <c r="P14" s="515"/>
      <c r="Q14" s="515"/>
      <c r="R14" s="516"/>
      <c r="S14" s="214"/>
    </row>
    <row r="15" spans="1:19" s="2" customFormat="1" ht="13.5" customHeight="1">
      <c r="A15" s="259">
        <v>1</v>
      </c>
      <c r="B15" s="556" t="s">
        <v>215</v>
      </c>
      <c r="C15" s="557"/>
      <c r="D15" s="557"/>
      <c r="E15" s="557"/>
      <c r="F15" s="557"/>
      <c r="G15" s="557"/>
      <c r="H15" s="558"/>
      <c r="I15" s="535"/>
      <c r="J15" s="536"/>
      <c r="K15" s="536"/>
      <c r="L15" s="536"/>
      <c r="M15" s="536"/>
      <c r="N15" s="537"/>
      <c r="O15" s="514">
        <f>'смета О'!K81</f>
        <v>654180</v>
      </c>
      <c r="P15" s="515"/>
      <c r="Q15" s="515"/>
      <c r="R15" s="516"/>
      <c r="S15" s="214"/>
    </row>
    <row r="16" spans="1:20" s="2" customFormat="1" ht="13.5" customHeight="1">
      <c r="A16" s="259">
        <v>3</v>
      </c>
      <c r="B16" s="556" t="s">
        <v>200</v>
      </c>
      <c r="C16" s="557"/>
      <c r="D16" s="557"/>
      <c r="E16" s="557"/>
      <c r="F16" s="557"/>
      <c r="G16" s="557"/>
      <c r="H16" s="558"/>
      <c r="I16" s="535"/>
      <c r="J16" s="536"/>
      <c r="K16" s="536"/>
      <c r="L16" s="536"/>
      <c r="M16" s="536"/>
      <c r="N16" s="537"/>
      <c r="O16" s="514">
        <v>843730</v>
      </c>
      <c r="P16" s="515"/>
      <c r="Q16" s="515"/>
      <c r="R16" s="516"/>
      <c r="S16" s="214"/>
      <c r="T16" s="211"/>
    </row>
    <row r="17" spans="1:20" s="2" customFormat="1" ht="13.5" customHeight="1">
      <c r="A17" s="259">
        <v>3</v>
      </c>
      <c r="B17" s="556" t="s">
        <v>309</v>
      </c>
      <c r="C17" s="557"/>
      <c r="D17" s="557"/>
      <c r="E17" s="557"/>
      <c r="F17" s="557"/>
      <c r="G17" s="557"/>
      <c r="H17" s="558"/>
      <c r="I17" s="535"/>
      <c r="J17" s="536"/>
      <c r="K17" s="536"/>
      <c r="L17" s="536"/>
      <c r="M17" s="536"/>
      <c r="N17" s="537"/>
      <c r="O17" s="514">
        <f>'смета О'!K86</f>
        <v>219870</v>
      </c>
      <c r="P17" s="515"/>
      <c r="Q17" s="515"/>
      <c r="R17" s="516"/>
      <c r="S17" s="214"/>
      <c r="T17" s="211"/>
    </row>
    <row r="18" spans="1:20" s="2" customFormat="1" ht="15" customHeight="1">
      <c r="A18" s="338"/>
      <c r="B18" s="539" t="s">
        <v>99</v>
      </c>
      <c r="C18" s="540"/>
      <c r="D18" s="540"/>
      <c r="E18" s="540"/>
      <c r="F18" s="540"/>
      <c r="G18" s="540"/>
      <c r="H18" s="541"/>
      <c r="I18" s="542"/>
      <c r="J18" s="543"/>
      <c r="K18" s="543"/>
      <c r="L18" s="543"/>
      <c r="M18" s="543"/>
      <c r="N18" s="544"/>
      <c r="O18" s="545">
        <f>SUM(O14:R17)</f>
        <v>4709170</v>
      </c>
      <c r="P18" s="546"/>
      <c r="Q18" s="546"/>
      <c r="R18" s="547"/>
      <c r="S18" s="214"/>
      <c r="T18" s="211"/>
    </row>
    <row r="19" spans="1:19" s="2" customFormat="1" ht="15" customHeight="1">
      <c r="A19" s="227"/>
      <c r="B19" s="318"/>
      <c r="C19" s="318"/>
      <c r="D19" s="318"/>
      <c r="E19" s="318"/>
      <c r="F19" s="318"/>
      <c r="G19" s="318"/>
      <c r="H19" s="318"/>
      <c r="I19" s="227"/>
      <c r="J19" s="227"/>
      <c r="K19" s="227"/>
      <c r="L19" s="227"/>
      <c r="M19" s="227"/>
      <c r="N19" s="227"/>
      <c r="O19" s="319"/>
      <c r="P19" s="319"/>
      <c r="Q19" s="319"/>
      <c r="R19" s="319"/>
      <c r="S19" s="214"/>
    </row>
    <row r="20" spans="1:19" ht="15" customHeight="1" hidden="1" outlineLevel="1">
      <c r="A20" s="551" t="s">
        <v>203</v>
      </c>
      <c r="B20" s="551"/>
      <c r="C20" s="551"/>
      <c r="D20" s="551"/>
      <c r="E20" s="551"/>
      <c r="F20" s="551"/>
      <c r="G20" s="551"/>
      <c r="H20" s="551"/>
      <c r="I20" s="551"/>
      <c r="J20" s="551"/>
      <c r="K20" s="551"/>
      <c r="L20" s="551"/>
      <c r="M20" s="551"/>
      <c r="N20" s="551"/>
      <c r="O20" s="551"/>
      <c r="P20" s="551"/>
      <c r="Q20" s="551"/>
      <c r="R20" s="551"/>
      <c r="S20" s="212"/>
    </row>
    <row r="21" spans="1:19" ht="15.75" customHeight="1" hidden="1" outlineLevel="1">
      <c r="A21" s="212"/>
      <c r="B21" s="337"/>
      <c r="C21" s="337"/>
      <c r="D21" s="337"/>
      <c r="E21" s="337"/>
      <c r="F21" s="337"/>
      <c r="G21" s="337"/>
      <c r="H21" s="337"/>
      <c r="I21" s="337"/>
      <c r="J21" s="337"/>
      <c r="K21" s="337"/>
      <c r="L21" s="337"/>
      <c r="M21" s="337"/>
      <c r="N21" s="337"/>
      <c r="O21" s="337"/>
      <c r="P21" s="337"/>
      <c r="Q21" s="337"/>
      <c r="R21" s="337"/>
      <c r="S21" s="212"/>
    </row>
    <row r="22" spans="1:19" s="2" customFormat="1" ht="15.75" customHeight="1" hidden="1" outlineLevel="1">
      <c r="A22" s="317" t="s">
        <v>25</v>
      </c>
      <c r="B22" s="505" t="s">
        <v>26</v>
      </c>
      <c r="C22" s="506"/>
      <c r="D22" s="506"/>
      <c r="E22" s="506"/>
      <c r="F22" s="506"/>
      <c r="G22" s="506"/>
      <c r="H22" s="507"/>
      <c r="I22" s="505" t="s">
        <v>28</v>
      </c>
      <c r="J22" s="506"/>
      <c r="K22" s="506"/>
      <c r="L22" s="506"/>
      <c r="M22" s="506"/>
      <c r="N22" s="507"/>
      <c r="O22" s="505" t="s">
        <v>27</v>
      </c>
      <c r="P22" s="506"/>
      <c r="Q22" s="506"/>
      <c r="R22" s="507"/>
      <c r="S22" s="214"/>
    </row>
    <row r="23" spans="1:19" s="2" customFormat="1" ht="13.5" customHeight="1" hidden="1" outlineLevel="1">
      <c r="A23" s="332">
        <v>1</v>
      </c>
      <c r="B23" s="505">
        <v>2</v>
      </c>
      <c r="C23" s="506"/>
      <c r="D23" s="506"/>
      <c r="E23" s="506"/>
      <c r="F23" s="506"/>
      <c r="G23" s="506"/>
      <c r="H23" s="507"/>
      <c r="I23" s="505">
        <v>3</v>
      </c>
      <c r="J23" s="506"/>
      <c r="K23" s="506"/>
      <c r="L23" s="506"/>
      <c r="M23" s="506"/>
      <c r="N23" s="507"/>
      <c r="O23" s="505">
        <v>4</v>
      </c>
      <c r="P23" s="506"/>
      <c r="Q23" s="506"/>
      <c r="R23" s="507"/>
      <c r="S23" s="214"/>
    </row>
    <row r="24" spans="1:19" s="2" customFormat="1" ht="17.25" customHeight="1" hidden="1" outlineLevel="1">
      <c r="A24" s="332">
        <v>1</v>
      </c>
      <c r="B24" s="493" t="s">
        <v>210</v>
      </c>
      <c r="C24" s="494"/>
      <c r="D24" s="494"/>
      <c r="E24" s="494"/>
      <c r="F24" s="494"/>
      <c r="G24" s="494"/>
      <c r="H24" s="495"/>
      <c r="I24" s="535" t="s">
        <v>168</v>
      </c>
      <c r="J24" s="536"/>
      <c r="K24" s="536"/>
      <c r="L24" s="536"/>
      <c r="M24" s="536"/>
      <c r="N24" s="537"/>
      <c r="O24" s="514">
        <v>0</v>
      </c>
      <c r="P24" s="515"/>
      <c r="Q24" s="515"/>
      <c r="R24" s="516"/>
      <c r="S24" s="214"/>
    </row>
    <row r="25" spans="1:19" s="2" customFormat="1" ht="15.75" customHeight="1" hidden="1" outlineLevel="1">
      <c r="A25" s="332">
        <v>2</v>
      </c>
      <c r="B25" s="493" t="s">
        <v>211</v>
      </c>
      <c r="C25" s="494"/>
      <c r="D25" s="494"/>
      <c r="E25" s="494"/>
      <c r="F25" s="494"/>
      <c r="G25" s="494"/>
      <c r="H25" s="495"/>
      <c r="I25" s="339"/>
      <c r="J25" s="340"/>
      <c r="K25" s="340" t="s">
        <v>205</v>
      </c>
      <c r="L25" s="340"/>
      <c r="M25" s="340"/>
      <c r="N25" s="341"/>
      <c r="O25" s="514">
        <v>0</v>
      </c>
      <c r="P25" s="515"/>
      <c r="Q25" s="515"/>
      <c r="R25" s="516"/>
      <c r="S25" s="214"/>
    </row>
    <row r="26" spans="1:19" s="2" customFormat="1" ht="15" customHeight="1" hidden="1" outlineLevel="1">
      <c r="A26" s="338"/>
      <c r="B26" s="539" t="s">
        <v>99</v>
      </c>
      <c r="C26" s="540"/>
      <c r="D26" s="540"/>
      <c r="E26" s="540"/>
      <c r="F26" s="540"/>
      <c r="G26" s="540"/>
      <c r="H26" s="541"/>
      <c r="I26" s="542"/>
      <c r="J26" s="543"/>
      <c r="K26" s="543"/>
      <c r="L26" s="543"/>
      <c r="M26" s="543"/>
      <c r="N26" s="544"/>
      <c r="O26" s="545">
        <f>O24+O25</f>
        <v>0</v>
      </c>
      <c r="P26" s="546"/>
      <c r="Q26" s="546"/>
      <c r="R26" s="547"/>
      <c r="S26" s="214"/>
    </row>
    <row r="27" spans="1:19" ht="22.5" customHeight="1" collapsed="1">
      <c r="A27" s="555" t="s">
        <v>212</v>
      </c>
      <c r="B27" s="555"/>
      <c r="C27" s="555"/>
      <c r="D27" s="555"/>
      <c r="E27" s="555"/>
      <c r="F27" s="555"/>
      <c r="G27" s="555"/>
      <c r="H27" s="555"/>
      <c r="I27" s="555"/>
      <c r="J27" s="555"/>
      <c r="K27" s="555"/>
      <c r="L27" s="555"/>
      <c r="M27" s="555"/>
      <c r="N27" s="555"/>
      <c r="O27" s="555"/>
      <c r="P27" s="555"/>
      <c r="Q27" s="555"/>
      <c r="R27" s="555"/>
      <c r="S27" s="212"/>
    </row>
    <row r="28" spans="1:19" s="2" customFormat="1" ht="15" customHeight="1">
      <c r="A28" s="317" t="s">
        <v>25</v>
      </c>
      <c r="B28" s="505" t="s">
        <v>26</v>
      </c>
      <c r="C28" s="506"/>
      <c r="D28" s="506"/>
      <c r="E28" s="506"/>
      <c r="F28" s="506"/>
      <c r="G28" s="506"/>
      <c r="H28" s="507"/>
      <c r="I28" s="505" t="s">
        <v>28</v>
      </c>
      <c r="J28" s="506"/>
      <c r="K28" s="506"/>
      <c r="L28" s="506"/>
      <c r="M28" s="506"/>
      <c r="N28" s="507"/>
      <c r="O28" s="505" t="s">
        <v>27</v>
      </c>
      <c r="P28" s="506"/>
      <c r="Q28" s="506"/>
      <c r="R28" s="507"/>
      <c r="S28" s="214"/>
    </row>
    <row r="29" spans="1:21" s="2" customFormat="1" ht="12" customHeight="1">
      <c r="A29" s="332">
        <v>1</v>
      </c>
      <c r="B29" s="505">
        <v>2</v>
      </c>
      <c r="C29" s="506"/>
      <c r="D29" s="506"/>
      <c r="E29" s="506"/>
      <c r="F29" s="506"/>
      <c r="G29" s="506"/>
      <c r="H29" s="507"/>
      <c r="I29" s="505">
        <v>3</v>
      </c>
      <c r="J29" s="506"/>
      <c r="K29" s="506"/>
      <c r="L29" s="506"/>
      <c r="M29" s="506"/>
      <c r="N29" s="507"/>
      <c r="O29" s="505">
        <v>4</v>
      </c>
      <c r="P29" s="506"/>
      <c r="Q29" s="506"/>
      <c r="R29" s="507"/>
      <c r="S29" s="214"/>
      <c r="U29" s="211">
        <f>O18+O34</f>
        <v>6131329</v>
      </c>
    </row>
    <row r="30" spans="1:19" s="2" customFormat="1" ht="24.75" customHeight="1">
      <c r="A30" s="259">
        <v>1</v>
      </c>
      <c r="B30" s="493" t="s">
        <v>201</v>
      </c>
      <c r="C30" s="494"/>
      <c r="D30" s="494"/>
      <c r="E30" s="494"/>
      <c r="F30" s="494"/>
      <c r="G30" s="494"/>
      <c r="H30" s="495"/>
      <c r="I30" s="535"/>
      <c r="J30" s="536"/>
      <c r="K30" s="536"/>
      <c r="L30" s="536"/>
      <c r="M30" s="536"/>
      <c r="N30" s="537"/>
      <c r="O30" s="514">
        <v>903400</v>
      </c>
      <c r="P30" s="515"/>
      <c r="Q30" s="515"/>
      <c r="R30" s="516"/>
      <c r="S30" s="214"/>
    </row>
    <row r="31" spans="1:19" s="2" customFormat="1" ht="24.75" customHeight="1">
      <c r="A31" s="259">
        <v>1</v>
      </c>
      <c r="B31" s="493" t="s">
        <v>310</v>
      </c>
      <c r="C31" s="494"/>
      <c r="D31" s="494"/>
      <c r="E31" s="494"/>
      <c r="F31" s="494"/>
      <c r="G31" s="494"/>
      <c r="H31" s="495"/>
      <c r="I31" s="535"/>
      <c r="J31" s="536"/>
      <c r="K31" s="536"/>
      <c r="L31" s="536"/>
      <c r="M31" s="536"/>
      <c r="N31" s="537"/>
      <c r="O31" s="514">
        <f>'смета О'!K83</f>
        <v>197560</v>
      </c>
      <c r="P31" s="515"/>
      <c r="Q31" s="515"/>
      <c r="R31" s="516"/>
      <c r="S31" s="214"/>
    </row>
    <row r="32" spans="1:19" s="2" customFormat="1" ht="24.75" customHeight="1">
      <c r="A32" s="259">
        <v>3</v>
      </c>
      <c r="B32" s="493" t="s">
        <v>202</v>
      </c>
      <c r="C32" s="494"/>
      <c r="D32" s="494"/>
      <c r="E32" s="494"/>
      <c r="F32" s="494"/>
      <c r="G32" s="494"/>
      <c r="H32" s="495"/>
      <c r="I32" s="535"/>
      <c r="J32" s="536"/>
      <c r="K32" s="536"/>
      <c r="L32" s="536"/>
      <c r="M32" s="536"/>
      <c r="N32" s="537"/>
      <c r="O32" s="514">
        <v>254799</v>
      </c>
      <c r="P32" s="515"/>
      <c r="Q32" s="515"/>
      <c r="R32" s="516"/>
      <c r="S32" s="214"/>
    </row>
    <row r="33" spans="1:19" s="2" customFormat="1" ht="24.75" customHeight="1">
      <c r="A33" s="259">
        <v>1</v>
      </c>
      <c r="B33" s="493" t="s">
        <v>310</v>
      </c>
      <c r="C33" s="494"/>
      <c r="D33" s="494"/>
      <c r="E33" s="494"/>
      <c r="F33" s="494"/>
      <c r="G33" s="494"/>
      <c r="H33" s="495"/>
      <c r="I33" s="535"/>
      <c r="J33" s="536"/>
      <c r="K33" s="536"/>
      <c r="L33" s="536"/>
      <c r="M33" s="536"/>
      <c r="N33" s="537"/>
      <c r="O33" s="514">
        <f>'смета О'!K88</f>
        <v>66400</v>
      </c>
      <c r="P33" s="515"/>
      <c r="Q33" s="515"/>
      <c r="R33" s="516"/>
      <c r="S33" s="214"/>
    </row>
    <row r="34" spans="1:19" s="2" customFormat="1" ht="15" customHeight="1">
      <c r="A34" s="338"/>
      <c r="B34" s="539" t="s">
        <v>99</v>
      </c>
      <c r="C34" s="540"/>
      <c r="D34" s="540"/>
      <c r="E34" s="540"/>
      <c r="F34" s="540"/>
      <c r="G34" s="540"/>
      <c r="H34" s="541"/>
      <c r="I34" s="542"/>
      <c r="J34" s="543"/>
      <c r="K34" s="543"/>
      <c r="L34" s="543"/>
      <c r="M34" s="543"/>
      <c r="N34" s="544"/>
      <c r="O34" s="545">
        <f>SUM(O30:R33)</f>
        <v>1422159</v>
      </c>
      <c r="P34" s="546"/>
      <c r="Q34" s="546"/>
      <c r="R34" s="547"/>
      <c r="S34" s="214"/>
    </row>
    <row r="35" spans="1:19" s="2" customFormat="1" ht="15" customHeight="1">
      <c r="A35" s="227"/>
      <c r="B35" s="318"/>
      <c r="C35" s="318"/>
      <c r="D35" s="318"/>
      <c r="E35" s="318"/>
      <c r="F35" s="318"/>
      <c r="G35" s="318"/>
      <c r="H35" s="318"/>
      <c r="I35" s="227"/>
      <c r="J35" s="227"/>
      <c r="K35" s="227"/>
      <c r="L35" s="227"/>
      <c r="M35" s="227"/>
      <c r="N35" s="227"/>
      <c r="O35" s="319"/>
      <c r="P35" s="319"/>
      <c r="Q35" s="319"/>
      <c r="R35" s="319"/>
      <c r="S35" s="214"/>
    </row>
    <row r="36" spans="1:19" s="2" customFormat="1" ht="15" customHeight="1">
      <c r="A36" s="492" t="s">
        <v>71</v>
      </c>
      <c r="B36" s="492"/>
      <c r="C36" s="492"/>
      <c r="D36" s="492"/>
      <c r="E36" s="492"/>
      <c r="F36" s="492"/>
      <c r="G36" s="492"/>
      <c r="H36" s="492"/>
      <c r="I36" s="492"/>
      <c r="J36" s="492"/>
      <c r="K36" s="492"/>
      <c r="L36" s="492"/>
      <c r="M36" s="492"/>
      <c r="N36" s="492"/>
      <c r="O36" s="492"/>
      <c r="P36" s="492"/>
      <c r="Q36" s="492"/>
      <c r="R36" s="492"/>
      <c r="S36" s="214"/>
    </row>
    <row r="37" spans="1:19" s="2" customFormat="1" ht="14.25" customHeight="1">
      <c r="A37" s="343"/>
      <c r="B37" s="343"/>
      <c r="C37" s="343"/>
      <c r="D37" s="343"/>
      <c r="E37" s="343"/>
      <c r="F37" s="343"/>
      <c r="G37" s="343"/>
      <c r="H37" s="343"/>
      <c r="I37" s="343"/>
      <c r="J37" s="343"/>
      <c r="K37" s="343"/>
      <c r="L37" s="343"/>
      <c r="M37" s="343"/>
      <c r="N37" s="343"/>
      <c r="O37" s="343"/>
      <c r="P37" s="214" t="s">
        <v>30</v>
      </c>
      <c r="Q37" s="343"/>
      <c r="R37" s="212"/>
      <c r="S37" s="214"/>
    </row>
    <row r="38" spans="1:19" s="2" customFormat="1" ht="28.5" customHeight="1">
      <c r="A38" s="332" t="s">
        <v>25</v>
      </c>
      <c r="B38" s="569" t="s">
        <v>26</v>
      </c>
      <c r="C38" s="569"/>
      <c r="D38" s="569"/>
      <c r="E38" s="569"/>
      <c r="F38" s="569"/>
      <c r="G38" s="569"/>
      <c r="H38" s="569"/>
      <c r="I38" s="569" t="s">
        <v>28</v>
      </c>
      <c r="J38" s="569"/>
      <c r="K38" s="505" t="s">
        <v>115</v>
      </c>
      <c r="L38" s="506"/>
      <c r="M38" s="506"/>
      <c r="N38" s="506"/>
      <c r="O38" s="506"/>
      <c r="P38" s="506"/>
      <c r="Q38" s="506"/>
      <c r="R38" s="507"/>
      <c r="S38" s="214"/>
    </row>
    <row r="39" spans="1:19" s="2" customFormat="1" ht="15" customHeight="1">
      <c r="A39" s="332">
        <v>1</v>
      </c>
      <c r="B39" s="569">
        <v>2</v>
      </c>
      <c r="C39" s="569"/>
      <c r="D39" s="569"/>
      <c r="E39" s="569"/>
      <c r="F39" s="569"/>
      <c r="G39" s="569"/>
      <c r="H39" s="569"/>
      <c r="I39" s="569">
        <v>3</v>
      </c>
      <c r="J39" s="569"/>
      <c r="K39" s="505">
        <v>4</v>
      </c>
      <c r="L39" s="506"/>
      <c r="M39" s="506"/>
      <c r="N39" s="506"/>
      <c r="O39" s="506"/>
      <c r="P39" s="506"/>
      <c r="Q39" s="506"/>
      <c r="R39" s="507"/>
      <c r="S39" s="214"/>
    </row>
    <row r="40" spans="1:19" s="2" customFormat="1" ht="37.5" customHeight="1">
      <c r="A40" s="332">
        <v>1</v>
      </c>
      <c r="B40" s="493" t="s">
        <v>397</v>
      </c>
      <c r="C40" s="494"/>
      <c r="D40" s="494"/>
      <c r="E40" s="494"/>
      <c r="F40" s="494"/>
      <c r="G40" s="494"/>
      <c r="H40" s="495"/>
      <c r="I40" s="572" t="s">
        <v>292</v>
      </c>
      <c r="J40" s="572"/>
      <c r="K40" s="508">
        <v>5088</v>
      </c>
      <c r="L40" s="573"/>
      <c r="M40" s="573"/>
      <c r="N40" s="573"/>
      <c r="O40" s="573"/>
      <c r="P40" s="573"/>
      <c r="Q40" s="573"/>
      <c r="R40" s="509"/>
      <c r="S40" s="214"/>
    </row>
    <row r="41" spans="1:19" s="2" customFormat="1" ht="37.5" customHeight="1">
      <c r="A41" s="332">
        <v>1</v>
      </c>
      <c r="B41" s="493" t="s">
        <v>399</v>
      </c>
      <c r="C41" s="494"/>
      <c r="D41" s="494"/>
      <c r="E41" s="494"/>
      <c r="F41" s="494"/>
      <c r="G41" s="494"/>
      <c r="H41" s="495"/>
      <c r="I41" s="572" t="s">
        <v>292</v>
      </c>
      <c r="J41" s="572"/>
      <c r="K41" s="508">
        <v>5088</v>
      </c>
      <c r="L41" s="573"/>
      <c r="M41" s="573"/>
      <c r="N41" s="573"/>
      <c r="O41" s="573"/>
      <c r="P41" s="573"/>
      <c r="Q41" s="573"/>
      <c r="R41" s="509"/>
      <c r="S41" s="214"/>
    </row>
    <row r="42" spans="1:19" s="2" customFormat="1" ht="34.5" customHeight="1">
      <c r="A42" s="332">
        <v>1</v>
      </c>
      <c r="B42" s="493" t="s">
        <v>398</v>
      </c>
      <c r="C42" s="494"/>
      <c r="D42" s="494"/>
      <c r="E42" s="494"/>
      <c r="F42" s="494"/>
      <c r="G42" s="494"/>
      <c r="H42" s="495"/>
      <c r="I42" s="572" t="s">
        <v>292</v>
      </c>
      <c r="J42" s="572"/>
      <c r="K42" s="508">
        <v>5088</v>
      </c>
      <c r="L42" s="573"/>
      <c r="M42" s="573"/>
      <c r="N42" s="573"/>
      <c r="O42" s="573"/>
      <c r="P42" s="573"/>
      <c r="Q42" s="573"/>
      <c r="R42" s="509"/>
      <c r="S42" s="214"/>
    </row>
    <row r="43" spans="1:19" s="2" customFormat="1" ht="37.5" customHeight="1">
      <c r="A43" s="332">
        <v>1</v>
      </c>
      <c r="B43" s="493" t="s">
        <v>400</v>
      </c>
      <c r="C43" s="494"/>
      <c r="D43" s="494"/>
      <c r="E43" s="494"/>
      <c r="F43" s="494"/>
      <c r="G43" s="494"/>
      <c r="H43" s="495"/>
      <c r="I43" s="572" t="s">
        <v>292</v>
      </c>
      <c r="J43" s="572"/>
      <c r="K43" s="508">
        <v>5088</v>
      </c>
      <c r="L43" s="573"/>
      <c r="M43" s="573"/>
      <c r="N43" s="573"/>
      <c r="O43" s="573"/>
      <c r="P43" s="573"/>
      <c r="Q43" s="573"/>
      <c r="R43" s="509"/>
      <c r="S43" s="214"/>
    </row>
    <row r="44" spans="1:19" s="2" customFormat="1" ht="28.5" customHeight="1">
      <c r="A44" s="332"/>
      <c r="B44" s="501" t="s">
        <v>57</v>
      </c>
      <c r="C44" s="502"/>
      <c r="D44" s="502"/>
      <c r="E44" s="502"/>
      <c r="F44" s="502"/>
      <c r="G44" s="502"/>
      <c r="H44" s="502"/>
      <c r="I44" s="502"/>
      <c r="J44" s="502"/>
      <c r="K44" s="574">
        <f>SUM(K40:K43)</f>
        <v>20352</v>
      </c>
      <c r="L44" s="574"/>
      <c r="M44" s="574"/>
      <c r="N44" s="574"/>
      <c r="O44" s="574"/>
      <c r="P44" s="574"/>
      <c r="Q44" s="574"/>
      <c r="R44" s="575"/>
      <c r="S44" s="214"/>
    </row>
    <row r="45" spans="1:19" s="2" customFormat="1" ht="18.75" customHeight="1">
      <c r="A45" s="212"/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4"/>
    </row>
    <row r="46" spans="1:19" s="2" customFormat="1" ht="9" customHeight="1">
      <c r="A46" s="264"/>
      <c r="B46" s="345"/>
      <c r="C46" s="345"/>
      <c r="D46" s="212"/>
      <c r="E46" s="212"/>
      <c r="F46" s="212"/>
      <c r="G46" s="346"/>
      <c r="H46" s="571"/>
      <c r="I46" s="571"/>
      <c r="J46" s="571"/>
      <c r="K46" s="346"/>
      <c r="L46" s="346"/>
      <c r="M46" s="212"/>
      <c r="N46" s="212"/>
      <c r="O46" s="212"/>
      <c r="P46" s="212"/>
      <c r="Q46" s="212"/>
      <c r="R46" s="212"/>
      <c r="S46" s="214"/>
    </row>
    <row r="47" spans="1:19" s="2" customFormat="1" ht="28.5" customHeight="1" hidden="1">
      <c r="A47" s="347"/>
      <c r="B47" s="346"/>
      <c r="C47" s="346"/>
      <c r="D47" s="346"/>
      <c r="E47" s="346"/>
      <c r="F47" s="346"/>
      <c r="G47" s="346"/>
      <c r="H47" s="348"/>
      <c r="I47" s="348"/>
      <c r="J47" s="346"/>
      <c r="K47" s="346"/>
      <c r="L47" s="346"/>
      <c r="M47" s="212"/>
      <c r="N47" s="212"/>
      <c r="O47" s="212"/>
      <c r="P47" s="212"/>
      <c r="Q47" s="212"/>
      <c r="R47" s="212"/>
      <c r="S47" s="214"/>
    </row>
    <row r="48" spans="1:19" s="2" customFormat="1" ht="28.5" customHeight="1" hidden="1">
      <c r="A48" s="347"/>
      <c r="B48" s="349"/>
      <c r="C48" s="349"/>
      <c r="D48" s="349"/>
      <c r="E48" s="349"/>
      <c r="F48" s="349"/>
      <c r="G48" s="349"/>
      <c r="H48" s="348"/>
      <c r="I48" s="348"/>
      <c r="J48" s="346"/>
      <c r="K48" s="346"/>
      <c r="L48" s="346"/>
      <c r="M48" s="212"/>
      <c r="N48" s="212"/>
      <c r="O48" s="212"/>
      <c r="P48" s="212"/>
      <c r="Q48" s="212"/>
      <c r="R48" s="212"/>
      <c r="S48" s="214"/>
    </row>
    <row r="49" spans="1:19" s="2" customFormat="1" ht="24.75" customHeight="1" hidden="1">
      <c r="A49" s="350"/>
      <c r="B49" s="350"/>
      <c r="C49" s="350"/>
      <c r="D49" s="350"/>
      <c r="E49" s="350"/>
      <c r="F49" s="350"/>
      <c r="G49" s="350"/>
      <c r="H49" s="350"/>
      <c r="I49" s="350"/>
      <c r="J49" s="350"/>
      <c r="K49" s="350"/>
      <c r="L49" s="350"/>
      <c r="M49" s="212"/>
      <c r="N49" s="212"/>
      <c r="O49" s="212"/>
      <c r="P49" s="212"/>
      <c r="Q49" s="212"/>
      <c r="R49" s="212"/>
      <c r="S49" s="214"/>
    </row>
    <row r="50" spans="1:19" s="2" customFormat="1" ht="28.5" customHeight="1" hidden="1">
      <c r="A50" s="212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4"/>
    </row>
    <row r="51" spans="1:19" s="2" customFormat="1" ht="28.5" customHeight="1" hidden="1">
      <c r="A51" s="350"/>
      <c r="B51" s="212"/>
      <c r="C51" s="212"/>
      <c r="D51" s="212"/>
      <c r="E51" s="212"/>
      <c r="F51" s="212"/>
      <c r="G51" s="212"/>
      <c r="H51" s="350"/>
      <c r="I51" s="350"/>
      <c r="J51" s="350"/>
      <c r="K51" s="212"/>
      <c r="L51" s="350"/>
      <c r="M51" s="212"/>
      <c r="N51" s="212"/>
      <c r="O51" s="212"/>
      <c r="P51" s="212"/>
      <c r="Q51" s="212"/>
      <c r="R51" s="212"/>
      <c r="S51" s="214"/>
    </row>
    <row r="52" spans="1:19" s="2" customFormat="1" ht="28.5" customHeight="1" hidden="1">
      <c r="A52" s="215"/>
      <c r="B52" s="212"/>
      <c r="C52" s="212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4"/>
    </row>
    <row r="53" spans="1:19" s="2" customFormat="1" ht="28.5" customHeight="1" hidden="1">
      <c r="A53" s="212"/>
      <c r="B53" s="212"/>
      <c r="C53" s="212"/>
      <c r="D53" s="212"/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P53" s="212"/>
      <c r="Q53" s="212"/>
      <c r="R53" s="212"/>
      <c r="S53" s="214"/>
    </row>
    <row r="54" spans="1:19" s="2" customFormat="1" ht="13.5" customHeight="1">
      <c r="A54" s="492" t="s">
        <v>131</v>
      </c>
      <c r="B54" s="492"/>
      <c r="C54" s="492"/>
      <c r="D54" s="492"/>
      <c r="E54" s="492"/>
      <c r="F54" s="492"/>
      <c r="G54" s="492"/>
      <c r="H54" s="492"/>
      <c r="I54" s="492"/>
      <c r="J54" s="492"/>
      <c r="K54" s="492"/>
      <c r="L54" s="492"/>
      <c r="M54" s="492"/>
      <c r="N54" s="492"/>
      <c r="O54" s="492"/>
      <c r="P54" s="492"/>
      <c r="Q54" s="492"/>
      <c r="R54" s="492"/>
      <c r="S54" s="214"/>
    </row>
    <row r="55" spans="1:19" s="2" customFormat="1" ht="11.25" customHeight="1">
      <c r="A55" s="321"/>
      <c r="B55" s="321"/>
      <c r="C55" s="321"/>
      <c r="D55" s="321"/>
      <c r="E55" s="321"/>
      <c r="F55" s="321"/>
      <c r="G55" s="321"/>
      <c r="H55" s="321"/>
      <c r="I55" s="321"/>
      <c r="J55" s="321"/>
      <c r="K55" s="321"/>
      <c r="L55" s="321"/>
      <c r="M55" s="321"/>
      <c r="N55" s="321"/>
      <c r="O55" s="325"/>
      <c r="P55" s="326"/>
      <c r="Q55" s="214"/>
      <c r="R55" s="214"/>
      <c r="S55" s="214"/>
    </row>
    <row r="56" spans="1:19" s="2" customFormat="1" ht="28.5" customHeight="1">
      <c r="A56" s="332" t="s">
        <v>25</v>
      </c>
      <c r="B56" s="505" t="s">
        <v>26</v>
      </c>
      <c r="C56" s="506"/>
      <c r="D56" s="506"/>
      <c r="E56" s="506"/>
      <c r="F56" s="506"/>
      <c r="G56" s="506"/>
      <c r="H56" s="507"/>
      <c r="I56" s="505" t="s">
        <v>28</v>
      </c>
      <c r="J56" s="507"/>
      <c r="K56" s="505" t="s">
        <v>115</v>
      </c>
      <c r="L56" s="506"/>
      <c r="M56" s="506"/>
      <c r="N56" s="506"/>
      <c r="O56" s="506"/>
      <c r="P56" s="506"/>
      <c r="Q56" s="506"/>
      <c r="R56" s="507"/>
      <c r="S56" s="214"/>
    </row>
    <row r="57" spans="1:19" s="2" customFormat="1" ht="16.5" customHeight="1">
      <c r="A57" s="332">
        <v>1</v>
      </c>
      <c r="B57" s="505">
        <v>2</v>
      </c>
      <c r="C57" s="506"/>
      <c r="D57" s="506"/>
      <c r="E57" s="506"/>
      <c r="F57" s="506"/>
      <c r="G57" s="506"/>
      <c r="H57" s="507"/>
      <c r="I57" s="505">
        <v>3</v>
      </c>
      <c r="J57" s="507"/>
      <c r="K57" s="505">
        <v>4</v>
      </c>
      <c r="L57" s="506"/>
      <c r="M57" s="506"/>
      <c r="N57" s="506"/>
      <c r="O57" s="506"/>
      <c r="P57" s="506"/>
      <c r="Q57" s="506"/>
      <c r="R57" s="507"/>
      <c r="S57" s="214"/>
    </row>
    <row r="58" spans="1:19" s="2" customFormat="1" ht="38.25" customHeight="1">
      <c r="A58" s="332"/>
      <c r="B58" s="493" t="s">
        <v>398</v>
      </c>
      <c r="C58" s="494"/>
      <c r="D58" s="494"/>
      <c r="E58" s="494"/>
      <c r="F58" s="494"/>
      <c r="G58" s="494"/>
      <c r="H58" s="495"/>
      <c r="I58" s="496"/>
      <c r="J58" s="497"/>
      <c r="K58" s="498">
        <v>10000</v>
      </c>
      <c r="L58" s="499"/>
      <c r="M58" s="499"/>
      <c r="N58" s="499"/>
      <c r="O58" s="499"/>
      <c r="P58" s="499"/>
      <c r="Q58" s="499"/>
      <c r="R58" s="500"/>
      <c r="S58" s="214"/>
    </row>
    <row r="59" spans="1:19" s="2" customFormat="1" ht="18.75" customHeight="1">
      <c r="A59" s="332"/>
      <c r="B59" s="501" t="s">
        <v>57</v>
      </c>
      <c r="C59" s="502"/>
      <c r="D59" s="502"/>
      <c r="E59" s="502"/>
      <c r="F59" s="502"/>
      <c r="G59" s="502"/>
      <c r="H59" s="502"/>
      <c r="I59" s="502"/>
      <c r="J59" s="502"/>
      <c r="K59" s="503">
        <f>SUM(K58)</f>
        <v>10000</v>
      </c>
      <c r="L59" s="503"/>
      <c r="M59" s="503"/>
      <c r="N59" s="503"/>
      <c r="O59" s="503"/>
      <c r="P59" s="503"/>
      <c r="Q59" s="503"/>
      <c r="R59" s="504"/>
      <c r="S59" s="214"/>
    </row>
    <row r="60" spans="1:19" s="2" customFormat="1" ht="10.5" customHeight="1">
      <c r="A60" s="212"/>
      <c r="B60" s="212"/>
      <c r="C60" s="212"/>
      <c r="D60" s="212"/>
      <c r="E60" s="212"/>
      <c r="F60" s="212"/>
      <c r="G60" s="212"/>
      <c r="H60" s="212"/>
      <c r="I60" s="212"/>
      <c r="J60" s="212"/>
      <c r="K60" s="212"/>
      <c r="L60" s="212"/>
      <c r="M60" s="212"/>
      <c r="N60" s="212"/>
      <c r="O60" s="212"/>
      <c r="P60" s="212"/>
      <c r="Q60" s="212"/>
      <c r="R60" s="212"/>
      <c r="S60" s="214"/>
    </row>
    <row r="61" spans="1:19" s="2" customFormat="1" ht="13.5" customHeight="1">
      <c r="A61" s="212"/>
      <c r="B61" s="212"/>
      <c r="C61" s="212"/>
      <c r="D61" s="212"/>
      <c r="E61" s="212"/>
      <c r="F61" s="212"/>
      <c r="G61" s="212"/>
      <c r="H61" s="212"/>
      <c r="I61" s="212"/>
      <c r="J61" s="212"/>
      <c r="K61" s="212"/>
      <c r="L61" s="212"/>
      <c r="M61" s="212"/>
      <c r="N61" s="212"/>
      <c r="O61" s="212"/>
      <c r="P61" s="212"/>
      <c r="Q61" s="212"/>
      <c r="R61" s="212"/>
      <c r="S61" s="214"/>
    </row>
    <row r="62" spans="1:21" ht="15" customHeight="1">
      <c r="A62"/>
      <c r="B62" s="492" t="s">
        <v>484</v>
      </c>
      <c r="C62" s="492"/>
      <c r="D62" s="492"/>
      <c r="E62" s="492"/>
      <c r="F62" s="492"/>
      <c r="G62" s="492"/>
      <c r="H62" s="492"/>
      <c r="I62" s="492"/>
      <c r="J62" s="492"/>
      <c r="K62" s="492"/>
      <c r="L62" s="492"/>
      <c r="M62" s="492"/>
      <c r="N62" s="492"/>
      <c r="O62" s="492"/>
      <c r="P62" s="492"/>
      <c r="Q62" s="492"/>
      <c r="R62" s="492"/>
      <c r="S62" s="492"/>
      <c r="T62" s="215"/>
      <c r="U62" s="274"/>
    </row>
    <row r="63" spans="1:19" s="2" customFormat="1" ht="9.75" customHeight="1">
      <c r="A63" s="343"/>
      <c r="B63" s="343"/>
      <c r="C63" s="343"/>
      <c r="D63" s="343"/>
      <c r="E63" s="343"/>
      <c r="F63" s="343"/>
      <c r="G63" s="343"/>
      <c r="H63" s="343"/>
      <c r="I63" s="343"/>
      <c r="J63" s="343"/>
      <c r="K63" s="343"/>
      <c r="L63" s="343"/>
      <c r="M63" s="343"/>
      <c r="N63" s="343"/>
      <c r="O63" s="343"/>
      <c r="P63" s="343"/>
      <c r="Q63" s="343"/>
      <c r="R63" s="343"/>
      <c r="S63" s="214"/>
    </row>
    <row r="64" spans="1:19" s="2" customFormat="1" ht="28.5" customHeight="1">
      <c r="A64" s="332" t="s">
        <v>25</v>
      </c>
      <c r="B64" s="569" t="s">
        <v>26</v>
      </c>
      <c r="C64" s="569"/>
      <c r="D64" s="569"/>
      <c r="E64" s="569"/>
      <c r="F64" s="569"/>
      <c r="G64" s="569"/>
      <c r="H64" s="569"/>
      <c r="I64" s="569" t="s">
        <v>28</v>
      </c>
      <c r="J64" s="569"/>
      <c r="K64" s="505" t="s">
        <v>115</v>
      </c>
      <c r="L64" s="506"/>
      <c r="M64" s="506"/>
      <c r="N64" s="506"/>
      <c r="O64" s="506"/>
      <c r="P64" s="506"/>
      <c r="Q64" s="506"/>
      <c r="R64" s="507"/>
      <c r="S64" s="214"/>
    </row>
    <row r="65" spans="1:19" s="2" customFormat="1" ht="15.75" customHeight="1">
      <c r="A65" s="332">
        <v>1</v>
      </c>
      <c r="B65" s="569">
        <v>2</v>
      </c>
      <c r="C65" s="569"/>
      <c r="D65" s="569"/>
      <c r="E65" s="569"/>
      <c r="F65" s="569"/>
      <c r="G65" s="569"/>
      <c r="H65" s="569"/>
      <c r="I65" s="569">
        <v>3</v>
      </c>
      <c r="J65" s="569"/>
      <c r="K65" s="505">
        <v>4</v>
      </c>
      <c r="L65" s="506"/>
      <c r="M65" s="506"/>
      <c r="N65" s="506"/>
      <c r="O65" s="506"/>
      <c r="P65" s="506"/>
      <c r="Q65" s="506"/>
      <c r="R65" s="507"/>
      <c r="S65" s="214"/>
    </row>
    <row r="66" spans="1:19" s="2" customFormat="1" ht="42.75" customHeight="1">
      <c r="A66" s="332">
        <v>1</v>
      </c>
      <c r="B66" s="493" t="s">
        <v>397</v>
      </c>
      <c r="C66" s="494"/>
      <c r="D66" s="494"/>
      <c r="E66" s="494"/>
      <c r="F66" s="494"/>
      <c r="G66" s="494"/>
      <c r="H66" s="495"/>
      <c r="I66" s="572"/>
      <c r="J66" s="572"/>
      <c r="K66" s="508">
        <v>645</v>
      </c>
      <c r="L66" s="573"/>
      <c r="M66" s="573"/>
      <c r="N66" s="573"/>
      <c r="O66" s="573"/>
      <c r="P66" s="573"/>
      <c r="Q66" s="573"/>
      <c r="R66" s="509"/>
      <c r="S66" s="214"/>
    </row>
    <row r="67" spans="1:19" s="2" customFormat="1" ht="40.5" customHeight="1">
      <c r="A67" s="332">
        <v>1</v>
      </c>
      <c r="B67" s="493" t="s">
        <v>399</v>
      </c>
      <c r="C67" s="494"/>
      <c r="D67" s="494"/>
      <c r="E67" s="494"/>
      <c r="F67" s="494"/>
      <c r="G67" s="494"/>
      <c r="H67" s="495"/>
      <c r="I67" s="572"/>
      <c r="J67" s="572"/>
      <c r="K67" s="508">
        <v>414.45</v>
      </c>
      <c r="L67" s="573"/>
      <c r="M67" s="573"/>
      <c r="N67" s="573"/>
      <c r="O67" s="573"/>
      <c r="P67" s="573"/>
      <c r="Q67" s="573"/>
      <c r="R67" s="509"/>
      <c r="S67" s="214"/>
    </row>
    <row r="68" spans="1:19" s="2" customFormat="1" ht="37.5" customHeight="1">
      <c r="A68" s="332">
        <v>1</v>
      </c>
      <c r="B68" s="493" t="s">
        <v>398</v>
      </c>
      <c r="C68" s="494"/>
      <c r="D68" s="494"/>
      <c r="E68" s="494"/>
      <c r="F68" s="494"/>
      <c r="G68" s="494"/>
      <c r="H68" s="495"/>
      <c r="I68" s="572"/>
      <c r="J68" s="572"/>
      <c r="K68" s="508">
        <v>645</v>
      </c>
      <c r="L68" s="573"/>
      <c r="M68" s="573"/>
      <c r="N68" s="573"/>
      <c r="O68" s="573"/>
      <c r="P68" s="573"/>
      <c r="Q68" s="573"/>
      <c r="R68" s="509"/>
      <c r="S68" s="214"/>
    </row>
    <row r="69" spans="1:19" s="2" customFormat="1" ht="34.5" customHeight="1">
      <c r="A69" s="332">
        <v>1</v>
      </c>
      <c r="B69" s="493" t="s">
        <v>400</v>
      </c>
      <c r="C69" s="494"/>
      <c r="D69" s="494"/>
      <c r="E69" s="494"/>
      <c r="F69" s="494"/>
      <c r="G69" s="494"/>
      <c r="H69" s="495"/>
      <c r="I69" s="572"/>
      <c r="J69" s="572"/>
      <c r="K69" s="508">
        <v>414.45</v>
      </c>
      <c r="L69" s="573"/>
      <c r="M69" s="573"/>
      <c r="N69" s="573"/>
      <c r="O69" s="573"/>
      <c r="P69" s="573"/>
      <c r="Q69" s="573"/>
      <c r="R69" s="509"/>
      <c r="S69" s="214"/>
    </row>
    <row r="70" spans="1:19" s="2" customFormat="1" ht="15" customHeight="1">
      <c r="A70" s="332"/>
      <c r="B70" s="501" t="s">
        <v>57</v>
      </c>
      <c r="C70" s="502"/>
      <c r="D70" s="502"/>
      <c r="E70" s="502"/>
      <c r="F70" s="502"/>
      <c r="G70" s="502"/>
      <c r="H70" s="502"/>
      <c r="I70" s="502"/>
      <c r="J70" s="502"/>
      <c r="K70" s="574">
        <f>SUM(K66:K69)</f>
        <v>2118.9</v>
      </c>
      <c r="L70" s="574"/>
      <c r="M70" s="574"/>
      <c r="N70" s="574"/>
      <c r="O70" s="574"/>
      <c r="P70" s="574"/>
      <c r="Q70" s="574"/>
      <c r="R70" s="575"/>
      <c r="S70" s="214"/>
    </row>
    <row r="71" spans="1:19" s="2" customFormat="1" ht="15" customHeight="1">
      <c r="A71" s="321"/>
      <c r="B71" s="227"/>
      <c r="C71" s="227"/>
      <c r="D71" s="227"/>
      <c r="E71" s="227"/>
      <c r="F71" s="227"/>
      <c r="G71" s="227"/>
      <c r="H71" s="227"/>
      <c r="I71" s="227"/>
      <c r="J71" s="227"/>
      <c r="K71" s="227"/>
      <c r="L71" s="227"/>
      <c r="M71" s="227"/>
      <c r="N71" s="227"/>
      <c r="O71" s="357"/>
      <c r="P71" s="357"/>
      <c r="Q71" s="357"/>
      <c r="R71" s="357"/>
      <c r="S71" s="214"/>
    </row>
    <row r="72" spans="1:19" s="2" customFormat="1" ht="15" customHeight="1">
      <c r="A72" s="321"/>
      <c r="B72" s="227"/>
      <c r="C72" s="227"/>
      <c r="D72" s="227"/>
      <c r="E72" s="227"/>
      <c r="F72" s="227"/>
      <c r="G72" s="227"/>
      <c r="H72" s="227"/>
      <c r="I72" s="227"/>
      <c r="J72" s="227"/>
      <c r="K72" s="227"/>
      <c r="L72" s="227"/>
      <c r="M72" s="227"/>
      <c r="N72" s="227"/>
      <c r="O72" s="357"/>
      <c r="P72" s="357"/>
      <c r="Q72" s="357"/>
      <c r="R72" s="357"/>
      <c r="S72" s="214"/>
    </row>
    <row r="73" spans="1:19" s="2" customFormat="1" ht="15" customHeight="1" hidden="1">
      <c r="A73" s="321"/>
      <c r="B73" s="227"/>
      <c r="C73" s="227"/>
      <c r="D73" s="227"/>
      <c r="E73" s="227"/>
      <c r="F73" s="227"/>
      <c r="G73" s="227"/>
      <c r="H73" s="227"/>
      <c r="I73" s="227"/>
      <c r="J73" s="227"/>
      <c r="K73" s="227"/>
      <c r="L73" s="227"/>
      <c r="M73" s="227"/>
      <c r="N73" s="227"/>
      <c r="O73" s="357"/>
      <c r="P73" s="357"/>
      <c r="Q73" s="357"/>
      <c r="R73" s="357"/>
      <c r="S73" s="214"/>
    </row>
    <row r="74" spans="1:19" ht="12.75" customHeight="1" hidden="1">
      <c r="A74" s="321"/>
      <c r="B74" s="227"/>
      <c r="C74" s="227"/>
      <c r="D74" s="227"/>
      <c r="E74" s="227"/>
      <c r="F74" s="227"/>
      <c r="G74" s="227"/>
      <c r="H74" s="227"/>
      <c r="I74" s="227"/>
      <c r="J74" s="227"/>
      <c r="K74" s="227"/>
      <c r="L74" s="227"/>
      <c r="M74" s="227"/>
      <c r="N74" s="227"/>
      <c r="O74" s="330"/>
      <c r="P74" s="330"/>
      <c r="Q74" s="330"/>
      <c r="R74" s="330"/>
      <c r="S74" s="212"/>
    </row>
    <row r="75" spans="1:19" ht="12.75" customHeight="1" hidden="1">
      <c r="A75" s="321"/>
      <c r="B75" s="227"/>
      <c r="C75" s="227"/>
      <c r="D75" s="227"/>
      <c r="E75" s="227"/>
      <c r="F75" s="227"/>
      <c r="G75" s="227"/>
      <c r="H75" s="227"/>
      <c r="I75" s="227"/>
      <c r="J75" s="227"/>
      <c r="K75" s="227"/>
      <c r="L75" s="227"/>
      <c r="M75" s="227"/>
      <c r="N75" s="227"/>
      <c r="O75" s="330"/>
      <c r="P75" s="330"/>
      <c r="Q75" s="330"/>
      <c r="R75" s="330"/>
      <c r="S75" s="212"/>
    </row>
    <row r="76" spans="1:19" ht="12.75" hidden="1">
      <c r="A76" s="321"/>
      <c r="B76" s="227"/>
      <c r="C76" s="227"/>
      <c r="D76" s="227"/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330"/>
      <c r="P76" s="330"/>
      <c r="Q76" s="330"/>
      <c r="R76" s="330"/>
      <c r="S76" s="212"/>
    </row>
    <row r="77" spans="1:19" s="2" customFormat="1" ht="15" customHeight="1" outlineLevel="1">
      <c r="A77" s="492" t="s">
        <v>131</v>
      </c>
      <c r="B77" s="492"/>
      <c r="C77" s="492"/>
      <c r="D77" s="492"/>
      <c r="E77" s="492"/>
      <c r="F77" s="492"/>
      <c r="G77" s="492"/>
      <c r="H77" s="492"/>
      <c r="I77" s="492"/>
      <c r="J77" s="492"/>
      <c r="K77" s="492"/>
      <c r="L77" s="492"/>
      <c r="M77" s="492"/>
      <c r="N77" s="492"/>
      <c r="O77" s="492"/>
      <c r="P77" s="492"/>
      <c r="Q77" s="492"/>
      <c r="R77" s="492"/>
      <c r="S77" s="214"/>
    </row>
    <row r="78" spans="1:19" s="2" customFormat="1" ht="15" customHeight="1" outlineLevel="1">
      <c r="A78" s="321"/>
      <c r="B78" s="321"/>
      <c r="C78" s="321"/>
      <c r="D78" s="321"/>
      <c r="E78" s="321"/>
      <c r="F78" s="321"/>
      <c r="G78" s="321"/>
      <c r="H78" s="321"/>
      <c r="I78" s="321"/>
      <c r="J78" s="321"/>
      <c r="K78" s="321"/>
      <c r="L78" s="321"/>
      <c r="M78" s="321"/>
      <c r="N78" s="321"/>
      <c r="O78" s="325"/>
      <c r="P78" s="326"/>
      <c r="Q78" s="214"/>
      <c r="R78" s="214"/>
      <c r="S78" s="214"/>
    </row>
    <row r="79" spans="1:19" s="2" customFormat="1" ht="15" customHeight="1" outlineLevel="1">
      <c r="A79" s="332" t="s">
        <v>25</v>
      </c>
      <c r="B79" s="505" t="s">
        <v>26</v>
      </c>
      <c r="C79" s="506"/>
      <c r="D79" s="506"/>
      <c r="E79" s="506"/>
      <c r="F79" s="506"/>
      <c r="G79" s="506"/>
      <c r="H79" s="507"/>
      <c r="I79" s="505" t="s">
        <v>28</v>
      </c>
      <c r="J79" s="507"/>
      <c r="K79" s="505" t="s">
        <v>115</v>
      </c>
      <c r="L79" s="506"/>
      <c r="M79" s="506"/>
      <c r="N79" s="506"/>
      <c r="O79" s="506"/>
      <c r="P79" s="506"/>
      <c r="Q79" s="506"/>
      <c r="R79" s="507"/>
      <c r="S79" s="214"/>
    </row>
    <row r="80" spans="1:19" s="2" customFormat="1" ht="15" customHeight="1" outlineLevel="1">
      <c r="A80" s="332">
        <v>1</v>
      </c>
      <c r="B80" s="505">
        <v>2</v>
      </c>
      <c r="C80" s="506"/>
      <c r="D80" s="506"/>
      <c r="E80" s="506"/>
      <c r="F80" s="506"/>
      <c r="G80" s="506"/>
      <c r="H80" s="507"/>
      <c r="I80" s="505">
        <v>3</v>
      </c>
      <c r="J80" s="507"/>
      <c r="K80" s="505">
        <v>4</v>
      </c>
      <c r="L80" s="506"/>
      <c r="M80" s="506"/>
      <c r="N80" s="506"/>
      <c r="O80" s="506"/>
      <c r="P80" s="506"/>
      <c r="Q80" s="506"/>
      <c r="R80" s="507"/>
      <c r="S80" s="214"/>
    </row>
    <row r="81" spans="1:19" s="2" customFormat="1" ht="23.25" customHeight="1" outlineLevel="1">
      <c r="A81" s="332">
        <v>1</v>
      </c>
      <c r="B81" s="493" t="s">
        <v>261</v>
      </c>
      <c r="C81" s="494"/>
      <c r="D81" s="494"/>
      <c r="E81" s="494"/>
      <c r="F81" s="494"/>
      <c r="G81" s="494"/>
      <c r="H81" s="495"/>
      <c r="I81" s="496"/>
      <c r="J81" s="497"/>
      <c r="K81" s="498">
        <v>357501</v>
      </c>
      <c r="L81" s="499"/>
      <c r="M81" s="499"/>
      <c r="N81" s="499"/>
      <c r="O81" s="499"/>
      <c r="P81" s="499"/>
      <c r="Q81" s="499"/>
      <c r="R81" s="500"/>
      <c r="S81" s="214"/>
    </row>
    <row r="82" spans="1:19" s="2" customFormat="1" ht="15" customHeight="1" outlineLevel="1">
      <c r="A82" s="332"/>
      <c r="B82" s="501" t="s">
        <v>57</v>
      </c>
      <c r="C82" s="502"/>
      <c r="D82" s="502"/>
      <c r="E82" s="502"/>
      <c r="F82" s="502"/>
      <c r="G82" s="502"/>
      <c r="H82" s="502"/>
      <c r="I82" s="502"/>
      <c r="J82" s="502"/>
      <c r="K82" s="503">
        <f>SUM(K81:R81)</f>
        <v>357501</v>
      </c>
      <c r="L82" s="503"/>
      <c r="M82" s="503"/>
      <c r="N82" s="503"/>
      <c r="O82" s="503"/>
      <c r="P82" s="503"/>
      <c r="Q82" s="503"/>
      <c r="R82" s="504"/>
      <c r="S82" s="214"/>
    </row>
    <row r="83" spans="1:19" s="2" customFormat="1" ht="15" customHeight="1" outlineLevel="1">
      <c r="A83" s="321"/>
      <c r="B83" s="322"/>
      <c r="C83" s="322"/>
      <c r="D83" s="322"/>
      <c r="E83" s="322"/>
      <c r="F83" s="322"/>
      <c r="G83" s="322"/>
      <c r="H83" s="322"/>
      <c r="I83" s="322"/>
      <c r="J83" s="322"/>
      <c r="K83" s="362"/>
      <c r="L83" s="362"/>
      <c r="M83" s="362"/>
      <c r="N83" s="362"/>
      <c r="O83" s="362"/>
      <c r="P83" s="362"/>
      <c r="Q83" s="362"/>
      <c r="R83" s="362"/>
      <c r="S83" s="214"/>
    </row>
    <row r="84" spans="1:21" ht="15" customHeight="1">
      <c r="A84"/>
      <c r="B84" s="492" t="s">
        <v>484</v>
      </c>
      <c r="C84" s="492"/>
      <c r="D84" s="492"/>
      <c r="E84" s="492"/>
      <c r="F84" s="492"/>
      <c r="G84" s="492"/>
      <c r="H84" s="492"/>
      <c r="I84" s="492"/>
      <c r="J84" s="492"/>
      <c r="K84" s="492"/>
      <c r="L84" s="492"/>
      <c r="M84" s="492"/>
      <c r="N84" s="492"/>
      <c r="O84" s="492"/>
      <c r="P84" s="492"/>
      <c r="Q84" s="492"/>
      <c r="R84" s="492"/>
      <c r="S84" s="492"/>
      <c r="T84" s="215"/>
      <c r="U84" s="274"/>
    </row>
    <row r="85" spans="1:19" s="2" customFormat="1" ht="15" customHeight="1" outlineLevel="1">
      <c r="A85" s="373" t="s">
        <v>25</v>
      </c>
      <c r="B85" s="505" t="s">
        <v>26</v>
      </c>
      <c r="C85" s="506"/>
      <c r="D85" s="506"/>
      <c r="E85" s="506"/>
      <c r="F85" s="506"/>
      <c r="G85" s="506"/>
      <c r="H85" s="507"/>
      <c r="I85" s="505" t="s">
        <v>28</v>
      </c>
      <c r="J85" s="507"/>
      <c r="K85" s="505" t="s">
        <v>115</v>
      </c>
      <c r="L85" s="506"/>
      <c r="M85" s="506"/>
      <c r="N85" s="506"/>
      <c r="O85" s="506"/>
      <c r="P85" s="506"/>
      <c r="Q85" s="506"/>
      <c r="R85" s="507"/>
      <c r="S85" s="214"/>
    </row>
    <row r="86" spans="1:19" s="2" customFormat="1" ht="15" customHeight="1" outlineLevel="1">
      <c r="A86" s="373">
        <v>1</v>
      </c>
      <c r="B86" s="505">
        <v>2</v>
      </c>
      <c r="C86" s="506"/>
      <c r="D86" s="506"/>
      <c r="E86" s="506"/>
      <c r="F86" s="506"/>
      <c r="G86" s="506"/>
      <c r="H86" s="507"/>
      <c r="I86" s="505">
        <v>3</v>
      </c>
      <c r="J86" s="507"/>
      <c r="K86" s="505">
        <v>4</v>
      </c>
      <c r="L86" s="506"/>
      <c r="M86" s="506"/>
      <c r="N86" s="506"/>
      <c r="O86" s="506"/>
      <c r="P86" s="506"/>
      <c r="Q86" s="506"/>
      <c r="R86" s="507"/>
      <c r="S86" s="214"/>
    </row>
    <row r="87" spans="1:19" s="2" customFormat="1" ht="33.75" customHeight="1" outlineLevel="1">
      <c r="A87" s="373">
        <v>1</v>
      </c>
      <c r="B87" s="493" t="s">
        <v>430</v>
      </c>
      <c r="C87" s="494"/>
      <c r="D87" s="494"/>
      <c r="E87" s="494"/>
      <c r="F87" s="494"/>
      <c r="G87" s="494"/>
      <c r="H87" s="495"/>
      <c r="I87" s="496"/>
      <c r="J87" s="497"/>
      <c r="K87" s="498">
        <v>8110</v>
      </c>
      <c r="L87" s="499"/>
      <c r="M87" s="499"/>
      <c r="N87" s="499"/>
      <c r="O87" s="499"/>
      <c r="P87" s="499"/>
      <c r="Q87" s="499"/>
      <c r="R87" s="500"/>
      <c r="S87" s="214"/>
    </row>
    <row r="88" spans="1:19" s="2" customFormat="1" ht="15" customHeight="1" outlineLevel="1">
      <c r="A88" s="373"/>
      <c r="B88" s="501" t="s">
        <v>57</v>
      </c>
      <c r="C88" s="502"/>
      <c r="D88" s="502"/>
      <c r="E88" s="502"/>
      <c r="F88" s="502"/>
      <c r="G88" s="502"/>
      <c r="H88" s="502"/>
      <c r="I88" s="502"/>
      <c r="J88" s="502"/>
      <c r="K88" s="503">
        <f>K87</f>
        <v>8110</v>
      </c>
      <c r="L88" s="503"/>
      <c r="M88" s="503"/>
      <c r="N88" s="503"/>
      <c r="O88" s="503"/>
      <c r="P88" s="503"/>
      <c r="Q88" s="503"/>
      <c r="R88" s="504"/>
      <c r="S88" s="214"/>
    </row>
    <row r="89" spans="1:19" s="2" customFormat="1" ht="15" customHeight="1" outlineLevel="1">
      <c r="A89" s="321"/>
      <c r="B89" s="322"/>
      <c r="C89" s="322"/>
      <c r="D89" s="322"/>
      <c r="E89" s="322"/>
      <c r="F89" s="322"/>
      <c r="G89" s="322"/>
      <c r="H89" s="322"/>
      <c r="I89" s="322"/>
      <c r="J89" s="322"/>
      <c r="K89" s="362"/>
      <c r="L89" s="362"/>
      <c r="M89" s="362"/>
      <c r="N89" s="362"/>
      <c r="O89" s="362"/>
      <c r="P89" s="362"/>
      <c r="Q89" s="362"/>
      <c r="R89" s="362"/>
      <c r="S89" s="214"/>
    </row>
    <row r="90" spans="1:19" ht="12.75" customHeight="1">
      <c r="A90" s="492" t="s">
        <v>483</v>
      </c>
      <c r="B90" s="492"/>
      <c r="C90" s="492"/>
      <c r="D90" s="492"/>
      <c r="E90" s="492"/>
      <c r="F90" s="492"/>
      <c r="G90" s="492"/>
      <c r="H90" s="492"/>
      <c r="I90" s="492"/>
      <c r="J90" s="492"/>
      <c r="K90" s="492"/>
      <c r="L90" s="492"/>
      <c r="M90" s="492"/>
      <c r="N90" s="492"/>
      <c r="O90" s="492"/>
      <c r="P90" s="492"/>
      <c r="Q90" s="492"/>
      <c r="R90" s="492"/>
      <c r="S90" s="212"/>
    </row>
    <row r="91" spans="1:19" ht="12.75" customHeight="1">
      <c r="A91" s="343"/>
      <c r="B91" s="343"/>
      <c r="C91" s="343"/>
      <c r="D91" s="343"/>
      <c r="E91" s="343"/>
      <c r="F91" s="343"/>
      <c r="G91" s="343"/>
      <c r="H91" s="343"/>
      <c r="I91" s="343"/>
      <c r="J91" s="343"/>
      <c r="K91" s="343"/>
      <c r="L91" s="343"/>
      <c r="M91" s="343"/>
      <c r="N91" s="343"/>
      <c r="O91" s="343"/>
      <c r="P91" s="343"/>
      <c r="Q91" s="214" t="s">
        <v>30</v>
      </c>
      <c r="R91" s="343"/>
      <c r="S91" s="212"/>
    </row>
    <row r="92" spans="1:19" ht="25.5" customHeight="1">
      <c r="A92" s="317" t="s">
        <v>25</v>
      </c>
      <c r="B92" s="505" t="s">
        <v>26</v>
      </c>
      <c r="C92" s="506"/>
      <c r="D92" s="506"/>
      <c r="E92" s="506"/>
      <c r="F92" s="506"/>
      <c r="G92" s="506"/>
      <c r="H92" s="507"/>
      <c r="I92" s="332" t="s">
        <v>28</v>
      </c>
      <c r="J92" s="505" t="s">
        <v>62</v>
      </c>
      <c r="K92" s="507"/>
      <c r="L92" s="351" t="s">
        <v>101</v>
      </c>
      <c r="M92" s="505" t="s">
        <v>39</v>
      </c>
      <c r="N92" s="506"/>
      <c r="O92" s="507"/>
      <c r="P92" s="505" t="s">
        <v>67</v>
      </c>
      <c r="Q92" s="506"/>
      <c r="R92" s="507"/>
      <c r="S92" s="212"/>
    </row>
    <row r="93" spans="1:19" ht="12.75">
      <c r="A93" s="332">
        <v>1</v>
      </c>
      <c r="B93" s="505">
        <v>2</v>
      </c>
      <c r="C93" s="506"/>
      <c r="D93" s="506"/>
      <c r="E93" s="506"/>
      <c r="F93" s="506"/>
      <c r="G93" s="506"/>
      <c r="H93" s="507"/>
      <c r="I93" s="332">
        <v>3</v>
      </c>
      <c r="J93" s="505">
        <v>4</v>
      </c>
      <c r="K93" s="507"/>
      <c r="L93" s="332">
        <v>5</v>
      </c>
      <c r="M93" s="505">
        <v>6</v>
      </c>
      <c r="N93" s="506"/>
      <c r="O93" s="507"/>
      <c r="P93" s="505">
        <v>7</v>
      </c>
      <c r="Q93" s="506"/>
      <c r="R93" s="507"/>
      <c r="S93" s="212"/>
    </row>
    <row r="94" spans="1:20" ht="42" customHeight="1">
      <c r="A94" s="332">
        <v>1</v>
      </c>
      <c r="B94" s="493" t="s">
        <v>189</v>
      </c>
      <c r="C94" s="494"/>
      <c r="D94" s="494"/>
      <c r="E94" s="494"/>
      <c r="F94" s="494"/>
      <c r="G94" s="494"/>
      <c r="H94" s="495"/>
      <c r="I94" s="331"/>
      <c r="J94" s="508">
        <f>P94/M94/L94</f>
        <v>137.4570446735395</v>
      </c>
      <c r="K94" s="509"/>
      <c r="L94" s="352">
        <v>97</v>
      </c>
      <c r="M94" s="505">
        <v>15</v>
      </c>
      <c r="N94" s="506"/>
      <c r="O94" s="507"/>
      <c r="P94" s="552">
        <v>200000</v>
      </c>
      <c r="Q94" s="553"/>
      <c r="R94" s="554"/>
      <c r="S94" s="212"/>
      <c r="T94" s="58"/>
    </row>
    <row r="95" spans="1:19" s="2" customFormat="1" ht="15" customHeight="1" outlineLevel="1">
      <c r="A95" s="332"/>
      <c r="B95" s="501" t="s">
        <v>57</v>
      </c>
      <c r="C95" s="502"/>
      <c r="D95" s="502"/>
      <c r="E95" s="502"/>
      <c r="F95" s="502"/>
      <c r="G95" s="502"/>
      <c r="H95" s="502"/>
      <c r="I95" s="502"/>
      <c r="J95" s="502"/>
      <c r="K95" s="503">
        <f>P94</f>
        <v>200000</v>
      </c>
      <c r="L95" s="503"/>
      <c r="M95" s="503"/>
      <c r="N95" s="503"/>
      <c r="O95" s="503"/>
      <c r="P95" s="503"/>
      <c r="Q95" s="503"/>
      <c r="R95" s="504"/>
      <c r="S95" s="214"/>
    </row>
    <row r="96" spans="1:20" ht="20.25" customHeight="1">
      <c r="A96" s="321"/>
      <c r="B96" s="363"/>
      <c r="C96" s="349"/>
      <c r="D96" s="349"/>
      <c r="E96" s="349"/>
      <c r="F96" s="349"/>
      <c r="G96" s="349"/>
      <c r="H96" s="349"/>
      <c r="I96" s="364"/>
      <c r="J96" s="365"/>
      <c r="K96" s="365"/>
      <c r="L96" s="365"/>
      <c r="M96" s="321"/>
      <c r="N96" s="321"/>
      <c r="O96" s="321"/>
      <c r="P96" s="224"/>
      <c r="Q96" s="224"/>
      <c r="R96" s="224"/>
      <c r="S96" s="212"/>
      <c r="T96" s="58"/>
    </row>
    <row r="97" spans="1:20" ht="16.5" customHeight="1">
      <c r="A97" s="492" t="s">
        <v>482</v>
      </c>
      <c r="B97" s="492"/>
      <c r="C97" s="492"/>
      <c r="D97" s="492"/>
      <c r="E97" s="492"/>
      <c r="F97" s="492"/>
      <c r="G97" s="492"/>
      <c r="H97" s="492"/>
      <c r="I97" s="492"/>
      <c r="J97" s="492"/>
      <c r="K97" s="492"/>
      <c r="L97" s="492"/>
      <c r="M97" s="492"/>
      <c r="N97" s="492"/>
      <c r="O97" s="492"/>
      <c r="P97" s="492"/>
      <c r="Q97" s="492"/>
      <c r="R97" s="492"/>
      <c r="S97" s="212"/>
      <c r="T97" s="58"/>
    </row>
    <row r="98" spans="1:20" ht="12.75" customHeight="1">
      <c r="A98" s="343"/>
      <c r="B98" s="343"/>
      <c r="C98" s="343"/>
      <c r="D98" s="343"/>
      <c r="E98" s="343"/>
      <c r="F98" s="343"/>
      <c r="G98" s="343"/>
      <c r="H98" s="343"/>
      <c r="I98" s="343"/>
      <c r="J98" s="343"/>
      <c r="K98" s="343"/>
      <c r="L98" s="343"/>
      <c r="M98" s="343"/>
      <c r="N98" s="343"/>
      <c r="O98" s="343"/>
      <c r="P98" s="343"/>
      <c r="Q98" s="214" t="s">
        <v>30</v>
      </c>
      <c r="R98" s="343"/>
      <c r="S98" s="212"/>
      <c r="T98" s="58"/>
    </row>
    <row r="99" spans="1:20" ht="42" customHeight="1">
      <c r="A99" s="332" t="s">
        <v>25</v>
      </c>
      <c r="B99" s="505" t="s">
        <v>26</v>
      </c>
      <c r="C99" s="506"/>
      <c r="D99" s="506"/>
      <c r="E99" s="506"/>
      <c r="F99" s="506"/>
      <c r="G99" s="507"/>
      <c r="H99" s="505" t="s">
        <v>28</v>
      </c>
      <c r="I99" s="507"/>
      <c r="J99" s="565" t="s">
        <v>62</v>
      </c>
      <c r="K99" s="566"/>
      <c r="L99" s="351" t="s">
        <v>63</v>
      </c>
      <c r="M99" s="505" t="s">
        <v>39</v>
      </c>
      <c r="N99" s="506"/>
      <c r="O99" s="507"/>
      <c r="P99" s="505" t="s">
        <v>67</v>
      </c>
      <c r="Q99" s="506"/>
      <c r="R99" s="507"/>
      <c r="S99" s="212"/>
      <c r="T99" s="58"/>
    </row>
    <row r="100" spans="1:20" ht="22.5" customHeight="1">
      <c r="A100" s="332">
        <v>1</v>
      </c>
      <c r="B100" s="505">
        <v>2</v>
      </c>
      <c r="C100" s="506"/>
      <c r="D100" s="506"/>
      <c r="E100" s="506"/>
      <c r="F100" s="506"/>
      <c r="G100" s="507"/>
      <c r="H100" s="505">
        <v>3</v>
      </c>
      <c r="I100" s="507"/>
      <c r="J100" s="505">
        <v>4</v>
      </c>
      <c r="K100" s="507"/>
      <c r="L100" s="332">
        <v>5</v>
      </c>
      <c r="M100" s="505">
        <v>6</v>
      </c>
      <c r="N100" s="506"/>
      <c r="O100" s="507"/>
      <c r="P100" s="505">
        <v>7</v>
      </c>
      <c r="Q100" s="506"/>
      <c r="R100" s="507"/>
      <c r="S100" s="212"/>
      <c r="T100" s="58"/>
    </row>
    <row r="101" spans="1:20" ht="53.25" customHeight="1">
      <c r="A101" s="332">
        <v>1</v>
      </c>
      <c r="B101" s="493" t="s">
        <v>311</v>
      </c>
      <c r="C101" s="494"/>
      <c r="D101" s="494"/>
      <c r="E101" s="494"/>
      <c r="F101" s="494"/>
      <c r="G101" s="495"/>
      <c r="H101" s="496"/>
      <c r="I101" s="497"/>
      <c r="J101" s="508">
        <v>50</v>
      </c>
      <c r="K101" s="509"/>
      <c r="L101" s="352">
        <v>18</v>
      </c>
      <c r="M101" s="505">
        <v>85</v>
      </c>
      <c r="N101" s="506"/>
      <c r="O101" s="507"/>
      <c r="P101" s="514">
        <f>J101*L101*M101</f>
        <v>76500</v>
      </c>
      <c r="Q101" s="515"/>
      <c r="R101" s="516"/>
      <c r="S101" s="212"/>
      <c r="T101" s="58"/>
    </row>
    <row r="102" spans="1:22" ht="49.5" customHeight="1">
      <c r="A102" s="332">
        <v>2</v>
      </c>
      <c r="B102" s="493" t="s">
        <v>312</v>
      </c>
      <c r="C102" s="494"/>
      <c r="D102" s="494"/>
      <c r="E102" s="494"/>
      <c r="F102" s="494"/>
      <c r="G102" s="495"/>
      <c r="H102" s="496"/>
      <c r="I102" s="497"/>
      <c r="J102" s="508">
        <v>36</v>
      </c>
      <c r="K102" s="509"/>
      <c r="L102" s="352">
        <v>5</v>
      </c>
      <c r="M102" s="505">
        <v>85</v>
      </c>
      <c r="N102" s="506"/>
      <c r="O102" s="507"/>
      <c r="P102" s="514">
        <f>J102*L102*M102</f>
        <v>15300</v>
      </c>
      <c r="Q102" s="515"/>
      <c r="R102" s="516"/>
      <c r="S102" s="212"/>
      <c r="T102" s="58"/>
      <c r="V102" s="58"/>
    </row>
    <row r="103" spans="1:20" ht="24" customHeight="1">
      <c r="A103" s="501" t="s">
        <v>57</v>
      </c>
      <c r="B103" s="502"/>
      <c r="C103" s="502"/>
      <c r="D103" s="502"/>
      <c r="E103" s="502"/>
      <c r="F103" s="502"/>
      <c r="G103" s="502"/>
      <c r="H103" s="502"/>
      <c r="I103" s="502"/>
      <c r="J103" s="502"/>
      <c r="K103" s="502"/>
      <c r="L103" s="502"/>
      <c r="M103" s="502"/>
      <c r="N103" s="502"/>
      <c r="O103" s="513"/>
      <c r="P103" s="510">
        <f>P101+P102</f>
        <v>91800</v>
      </c>
      <c r="Q103" s="511"/>
      <c r="R103" s="512"/>
      <c r="S103" s="212"/>
      <c r="T103" s="58"/>
    </row>
    <row r="104" spans="1:20" ht="30" customHeight="1">
      <c r="A104" s="321"/>
      <c r="B104" s="363"/>
      <c r="C104" s="349"/>
      <c r="D104" s="349"/>
      <c r="E104" s="349"/>
      <c r="F104" s="349"/>
      <c r="G104" s="349"/>
      <c r="H104" s="349"/>
      <c r="I104" s="364"/>
      <c r="J104" s="365"/>
      <c r="K104" s="365"/>
      <c r="L104" s="365"/>
      <c r="M104" s="321"/>
      <c r="N104" s="321"/>
      <c r="O104" s="321"/>
      <c r="P104" s="224"/>
      <c r="Q104" s="224"/>
      <c r="R104" s="224"/>
      <c r="S104" s="212"/>
      <c r="T104" s="58"/>
    </row>
    <row r="105" spans="1:19" ht="12.75" customHeight="1">
      <c r="A105" s="322"/>
      <c r="B105" s="322"/>
      <c r="C105" s="322"/>
      <c r="D105" s="322"/>
      <c r="E105" s="322"/>
      <c r="F105" s="322"/>
      <c r="G105" s="322"/>
      <c r="H105" s="322"/>
      <c r="I105" s="322"/>
      <c r="J105" s="322"/>
      <c r="K105" s="322"/>
      <c r="L105" s="322"/>
      <c r="M105" s="322"/>
      <c r="N105" s="322"/>
      <c r="O105" s="322"/>
      <c r="P105" s="366"/>
      <c r="Q105" s="366"/>
      <c r="R105" s="366"/>
      <c r="S105" s="212"/>
    </row>
    <row r="106" spans="1:19" ht="12.75">
      <c r="A106" s="264" t="s">
        <v>245</v>
      </c>
      <c r="B106" s="345"/>
      <c r="C106" s="345"/>
      <c r="D106" s="212"/>
      <c r="E106" s="212"/>
      <c r="F106" s="212"/>
      <c r="G106" s="346"/>
      <c r="H106" s="571">
        <f>O18+O34+K44+K59+K70+K82+K95+P103+K88</f>
        <v>6821210.9</v>
      </c>
      <c r="I106" s="571"/>
      <c r="J106" s="571"/>
      <c r="K106" s="346"/>
      <c r="L106" s="346"/>
      <c r="M106" s="346"/>
      <c r="N106" s="212"/>
      <c r="O106" s="212"/>
      <c r="P106" s="212"/>
      <c r="Q106" s="212"/>
      <c r="R106" s="212"/>
      <c r="S106" s="212"/>
    </row>
    <row r="107" spans="1:19" ht="12.75">
      <c r="A107" s="347"/>
      <c r="B107" s="346"/>
      <c r="C107" s="346"/>
      <c r="D107" s="346"/>
      <c r="E107" s="346"/>
      <c r="F107" s="346"/>
      <c r="G107" s="346"/>
      <c r="H107" s="348"/>
      <c r="I107" s="348"/>
      <c r="J107" s="346"/>
      <c r="K107" s="346"/>
      <c r="L107" s="346"/>
      <c r="M107" s="346"/>
      <c r="N107" s="212"/>
      <c r="O107" s="212"/>
      <c r="P107" s="212"/>
      <c r="Q107" s="212"/>
      <c r="R107" s="212"/>
      <c r="S107" s="212"/>
    </row>
    <row r="108" spans="1:19" ht="12.75">
      <c r="A108" s="347"/>
      <c r="B108" s="349"/>
      <c r="C108" s="349"/>
      <c r="D108" s="349"/>
      <c r="E108" s="349"/>
      <c r="F108" s="349"/>
      <c r="G108" s="349"/>
      <c r="H108" s="348"/>
      <c r="I108" s="348"/>
      <c r="J108" s="346"/>
      <c r="K108" s="346"/>
      <c r="L108" s="346"/>
      <c r="M108" s="346"/>
      <c r="N108" s="212"/>
      <c r="O108" s="212"/>
      <c r="P108" s="212"/>
      <c r="Q108" s="212"/>
      <c r="R108" s="212"/>
      <c r="S108" s="212"/>
    </row>
    <row r="109" spans="1:19" ht="12.75">
      <c r="A109" s="350" t="s">
        <v>93</v>
      </c>
      <c r="B109" s="350"/>
      <c r="C109" s="350"/>
      <c r="D109" s="350"/>
      <c r="E109" s="350"/>
      <c r="F109" s="350"/>
      <c r="G109" s="350"/>
      <c r="H109" s="350"/>
      <c r="I109" s="350"/>
      <c r="J109" s="350"/>
      <c r="K109" s="350" t="s">
        <v>60</v>
      </c>
      <c r="L109" s="350"/>
      <c r="M109" s="350"/>
      <c r="N109" s="212"/>
      <c r="O109" s="212"/>
      <c r="P109" s="212"/>
      <c r="Q109" s="212"/>
      <c r="R109" s="212"/>
      <c r="S109" s="212"/>
    </row>
    <row r="110" spans="1:19" ht="12.75">
      <c r="A110" s="212"/>
      <c r="B110" s="212"/>
      <c r="C110" s="212"/>
      <c r="D110" s="212"/>
      <c r="E110" s="212"/>
      <c r="F110" s="212"/>
      <c r="G110" s="212"/>
      <c r="H110" s="212"/>
      <c r="I110" s="212"/>
      <c r="J110" s="212"/>
      <c r="K110" s="212"/>
      <c r="L110" s="212"/>
      <c r="M110" s="212"/>
      <c r="N110" s="212"/>
      <c r="O110" s="212"/>
      <c r="P110" s="212"/>
      <c r="Q110" s="212"/>
      <c r="R110" s="212"/>
      <c r="S110" s="212"/>
    </row>
    <row r="111" spans="1:19" ht="12.75">
      <c r="A111" s="350" t="s">
        <v>94</v>
      </c>
      <c r="B111" s="212"/>
      <c r="C111" s="212"/>
      <c r="D111" s="212"/>
      <c r="E111" s="212"/>
      <c r="F111" s="212"/>
      <c r="G111" s="212"/>
      <c r="H111" s="350"/>
      <c r="I111" s="350"/>
      <c r="J111" s="350"/>
      <c r="K111" s="212" t="s">
        <v>296</v>
      </c>
      <c r="L111" s="350"/>
      <c r="M111" s="350"/>
      <c r="N111" s="212"/>
      <c r="O111" s="212"/>
      <c r="P111" s="212"/>
      <c r="Q111" s="212"/>
      <c r="R111" s="212"/>
      <c r="S111" s="212"/>
    </row>
    <row r="112" spans="1:19" ht="12.75">
      <c r="A112" s="215" t="s">
        <v>61</v>
      </c>
      <c r="B112" s="212"/>
      <c r="C112" s="212"/>
      <c r="D112" s="212"/>
      <c r="E112" s="212"/>
      <c r="F112" s="212"/>
      <c r="G112" s="212"/>
      <c r="H112" s="212"/>
      <c r="I112" s="212"/>
      <c r="J112" s="212"/>
      <c r="K112" s="212"/>
      <c r="L112" s="212"/>
      <c r="M112" s="212"/>
      <c r="N112" s="212"/>
      <c r="O112" s="212"/>
      <c r="P112" s="212"/>
      <c r="Q112" s="212"/>
      <c r="R112" s="212"/>
      <c r="S112" s="212"/>
    </row>
    <row r="113" spans="1:19" ht="12.75">
      <c r="A113" s="315"/>
      <c r="B113" s="212"/>
      <c r="C113" s="212"/>
      <c r="D113" s="212"/>
      <c r="E113" s="212"/>
      <c r="F113" s="212"/>
      <c r="G113" s="212"/>
      <c r="H113" s="212"/>
      <c r="I113" s="212"/>
      <c r="J113" s="212"/>
      <c r="K113" s="212"/>
      <c r="L113" s="315" t="s">
        <v>111</v>
      </c>
      <c r="M113" s="315"/>
      <c r="N113" s="315"/>
      <c r="O113" s="315"/>
      <c r="P113" s="315"/>
      <c r="Q113" s="316"/>
      <c r="R113" s="316"/>
      <c r="S113" s="212"/>
    </row>
    <row r="114" spans="1:19" ht="12.75" customHeight="1">
      <c r="A114" s="549"/>
      <c r="B114" s="549"/>
      <c r="C114" s="549"/>
      <c r="D114" s="549"/>
      <c r="E114" s="549"/>
      <c r="F114" s="549"/>
      <c r="G114" s="212"/>
      <c r="H114" s="212"/>
      <c r="I114" s="212"/>
      <c r="J114" s="212"/>
      <c r="K114" s="212"/>
      <c r="L114" s="549" t="s">
        <v>174</v>
      </c>
      <c r="M114" s="549"/>
      <c r="N114" s="549"/>
      <c r="O114" s="549"/>
      <c r="P114" s="549"/>
      <c r="Q114" s="549"/>
      <c r="R114" s="549"/>
      <c r="S114" s="212"/>
    </row>
    <row r="115" spans="1:19" ht="12.75">
      <c r="A115" s="549"/>
      <c r="B115" s="549"/>
      <c r="C115" s="549"/>
      <c r="D115" s="549"/>
      <c r="E115" s="549"/>
      <c r="F115" s="549"/>
      <c r="G115" s="212"/>
      <c r="H115" s="212"/>
      <c r="I115" s="212"/>
      <c r="J115" s="212"/>
      <c r="K115" s="212"/>
      <c r="L115" s="549"/>
      <c r="M115" s="549"/>
      <c r="N115" s="549"/>
      <c r="O115" s="549"/>
      <c r="P115" s="549"/>
      <c r="Q115" s="549"/>
      <c r="R115" s="549"/>
      <c r="S115" s="212"/>
    </row>
    <row r="116" spans="1:19" ht="12.75">
      <c r="A116" s="315"/>
      <c r="B116" s="212"/>
      <c r="C116" s="212"/>
      <c r="D116" s="212"/>
      <c r="E116" s="212"/>
      <c r="F116" s="212"/>
      <c r="G116" s="212"/>
      <c r="H116" s="212"/>
      <c r="I116" s="212"/>
      <c r="J116" s="212"/>
      <c r="K116" s="212"/>
      <c r="L116" s="315" t="s">
        <v>175</v>
      </c>
      <c r="M116" s="315"/>
      <c r="N116" s="315"/>
      <c r="O116" s="315"/>
      <c r="P116" s="315"/>
      <c r="Q116" s="316"/>
      <c r="R116" s="316"/>
      <c r="S116" s="212"/>
    </row>
    <row r="117" spans="1:19" ht="12.75">
      <c r="A117" s="315"/>
      <c r="B117" s="212"/>
      <c r="C117" s="212"/>
      <c r="D117" s="212"/>
      <c r="E117" s="212"/>
      <c r="F117" s="212"/>
      <c r="G117" s="212"/>
      <c r="H117" s="212"/>
      <c r="I117" s="212"/>
      <c r="J117" s="212"/>
      <c r="K117" s="212"/>
      <c r="L117" s="315" t="s">
        <v>66</v>
      </c>
      <c r="M117" s="315"/>
      <c r="N117" s="315"/>
      <c r="O117" s="315"/>
      <c r="P117" s="315"/>
      <c r="Q117" s="212"/>
      <c r="R117" s="212"/>
      <c r="S117" s="212"/>
    </row>
    <row r="118" spans="1:19" ht="12.75">
      <c r="A118" s="212"/>
      <c r="B118" s="212"/>
      <c r="C118" s="212"/>
      <c r="D118" s="212"/>
      <c r="E118" s="212"/>
      <c r="F118" s="212"/>
      <c r="G118" s="212"/>
      <c r="H118" s="212"/>
      <c r="I118" s="212"/>
      <c r="J118" s="212"/>
      <c r="K118" s="212"/>
      <c r="L118" s="212"/>
      <c r="M118" s="212"/>
      <c r="N118" s="212"/>
      <c r="O118" s="212"/>
      <c r="P118" s="212"/>
      <c r="Q118" s="212"/>
      <c r="R118" s="212"/>
      <c r="S118" s="212"/>
    </row>
    <row r="119" spans="1:19" ht="12.75">
      <c r="A119" s="212"/>
      <c r="B119" s="212"/>
      <c r="C119" s="212"/>
      <c r="D119" s="212"/>
      <c r="E119" s="212"/>
      <c r="F119" s="550" t="s">
        <v>24</v>
      </c>
      <c r="G119" s="550"/>
      <c r="H119" s="550"/>
      <c r="I119" s="550"/>
      <c r="J119" s="550"/>
      <c r="K119" s="550"/>
      <c r="L119" s="550"/>
      <c r="M119" s="550"/>
      <c r="N119" s="212"/>
      <c r="O119" s="212"/>
      <c r="P119" s="212"/>
      <c r="Q119" s="212"/>
      <c r="R119" s="212"/>
      <c r="S119" s="212"/>
    </row>
    <row r="120" spans="1:19" ht="12.75">
      <c r="A120" s="212"/>
      <c r="B120" s="212"/>
      <c r="C120" s="212"/>
      <c r="D120" s="212"/>
      <c r="E120" s="550" t="s">
        <v>382</v>
      </c>
      <c r="F120" s="550"/>
      <c r="G120" s="550"/>
      <c r="H120" s="550"/>
      <c r="I120" s="550"/>
      <c r="J120" s="550"/>
      <c r="K120" s="550"/>
      <c r="L120" s="550"/>
      <c r="M120" s="550"/>
      <c r="N120" s="550"/>
      <c r="O120" s="550"/>
      <c r="P120" s="212"/>
      <c r="Q120" s="212"/>
      <c r="R120" s="212"/>
      <c r="S120" s="212"/>
    </row>
    <row r="121" spans="1:19" ht="12.75">
      <c r="A121" s="212"/>
      <c r="B121" s="212"/>
      <c r="C121" s="212"/>
      <c r="D121" s="212"/>
      <c r="E121" s="361"/>
      <c r="F121" s="551" t="s">
        <v>176</v>
      </c>
      <c r="G121" s="551"/>
      <c r="H121" s="551"/>
      <c r="I121" s="551"/>
      <c r="J121" s="551"/>
      <c r="K121" s="551"/>
      <c r="L121" s="551"/>
      <c r="M121" s="551"/>
      <c r="N121" s="212"/>
      <c r="O121" s="212"/>
      <c r="P121" s="212"/>
      <c r="Q121" s="212"/>
      <c r="R121" s="212"/>
      <c r="S121" s="212"/>
    </row>
    <row r="122" spans="1:19" ht="12.75">
      <c r="A122" s="215"/>
      <c r="B122" s="212"/>
      <c r="C122" s="212"/>
      <c r="D122" s="212"/>
      <c r="E122" s="212"/>
      <c r="F122" s="212"/>
      <c r="G122" s="212"/>
      <c r="H122" s="212"/>
      <c r="I122" s="212"/>
      <c r="J122" s="212"/>
      <c r="K122" s="212"/>
      <c r="L122" s="212"/>
      <c r="M122" s="212"/>
      <c r="N122" s="212"/>
      <c r="O122" s="212"/>
      <c r="P122" s="212"/>
      <c r="Q122" s="212"/>
      <c r="R122" s="212"/>
      <c r="S122" s="212"/>
    </row>
    <row r="123" spans="1:19" ht="12.75">
      <c r="A123" s="548" t="s">
        <v>97</v>
      </c>
      <c r="B123" s="548"/>
      <c r="C123" s="548"/>
      <c r="D123" s="548"/>
      <c r="E123" s="548"/>
      <c r="F123" s="548"/>
      <c r="G123" s="548"/>
      <c r="H123" s="548"/>
      <c r="I123" s="548"/>
      <c r="J123" s="548"/>
      <c r="K123" s="548"/>
      <c r="L123" s="548"/>
      <c r="M123" s="548"/>
      <c r="N123" s="548"/>
      <c r="O123" s="548"/>
      <c r="P123" s="548"/>
      <c r="Q123" s="548"/>
      <c r="R123" s="548"/>
      <c r="S123" s="212"/>
    </row>
    <row r="124" spans="1:19" s="2" customFormat="1" ht="12.75" customHeight="1">
      <c r="A124" s="317" t="s">
        <v>25</v>
      </c>
      <c r="B124" s="505" t="s">
        <v>26</v>
      </c>
      <c r="C124" s="506"/>
      <c r="D124" s="506"/>
      <c r="E124" s="506"/>
      <c r="F124" s="506"/>
      <c r="G124" s="506"/>
      <c r="H124" s="507"/>
      <c r="I124" s="505" t="s">
        <v>28</v>
      </c>
      <c r="J124" s="506"/>
      <c r="K124" s="506"/>
      <c r="L124" s="506"/>
      <c r="M124" s="506"/>
      <c r="N124" s="507"/>
      <c r="O124" s="505" t="s">
        <v>27</v>
      </c>
      <c r="P124" s="506"/>
      <c r="Q124" s="506"/>
      <c r="R124" s="507"/>
      <c r="S124" s="214"/>
    </row>
    <row r="125" spans="1:19" s="2" customFormat="1" ht="12.75">
      <c r="A125" s="332">
        <v>1</v>
      </c>
      <c r="B125" s="505">
        <v>2</v>
      </c>
      <c r="C125" s="506"/>
      <c r="D125" s="506"/>
      <c r="E125" s="506"/>
      <c r="F125" s="506"/>
      <c r="G125" s="506"/>
      <c r="H125" s="507"/>
      <c r="I125" s="505">
        <v>3</v>
      </c>
      <c r="J125" s="506"/>
      <c r="K125" s="506"/>
      <c r="L125" s="506"/>
      <c r="M125" s="506"/>
      <c r="N125" s="507"/>
      <c r="O125" s="505">
        <v>4</v>
      </c>
      <c r="P125" s="506"/>
      <c r="Q125" s="506"/>
      <c r="R125" s="507"/>
      <c r="S125" s="214"/>
    </row>
    <row r="126" spans="1:19" s="2" customFormat="1" ht="26.25" customHeight="1">
      <c r="A126" s="259">
        <v>1</v>
      </c>
      <c r="B126" s="493" t="s">
        <v>259</v>
      </c>
      <c r="C126" s="494"/>
      <c r="D126" s="494"/>
      <c r="E126" s="494"/>
      <c r="F126" s="494"/>
      <c r="G126" s="494"/>
      <c r="H126" s="495"/>
      <c r="I126" s="535"/>
      <c r="J126" s="536"/>
      <c r="K126" s="536"/>
      <c r="L126" s="536"/>
      <c r="M126" s="536"/>
      <c r="N126" s="537"/>
      <c r="O126" s="514">
        <v>215100</v>
      </c>
      <c r="P126" s="515"/>
      <c r="Q126" s="515"/>
      <c r="R126" s="516"/>
      <c r="S126" s="214"/>
    </row>
    <row r="127" spans="1:19" s="2" customFormat="1" ht="29.25" customHeight="1">
      <c r="A127" s="259">
        <v>1</v>
      </c>
      <c r="B127" s="493" t="s">
        <v>366</v>
      </c>
      <c r="C127" s="494"/>
      <c r="D127" s="494"/>
      <c r="E127" s="494"/>
      <c r="F127" s="494"/>
      <c r="G127" s="494"/>
      <c r="H127" s="495"/>
      <c r="I127" s="535"/>
      <c r="J127" s="536"/>
      <c r="K127" s="536"/>
      <c r="L127" s="536"/>
      <c r="M127" s="536"/>
      <c r="N127" s="537"/>
      <c r="O127" s="514">
        <v>122400</v>
      </c>
      <c r="P127" s="515"/>
      <c r="Q127" s="515"/>
      <c r="R127" s="516"/>
      <c r="S127" s="214"/>
    </row>
    <row r="128" spans="1:19" s="2" customFormat="1" ht="12.75">
      <c r="A128" s="338"/>
      <c r="B128" s="539" t="s">
        <v>99</v>
      </c>
      <c r="C128" s="540"/>
      <c r="D128" s="540"/>
      <c r="E128" s="540"/>
      <c r="F128" s="540"/>
      <c r="G128" s="540"/>
      <c r="H128" s="541"/>
      <c r="I128" s="542"/>
      <c r="J128" s="543"/>
      <c r="K128" s="543"/>
      <c r="L128" s="543"/>
      <c r="M128" s="543"/>
      <c r="N128" s="544"/>
      <c r="O128" s="545">
        <f>O126+O127</f>
        <v>337500</v>
      </c>
      <c r="P128" s="546"/>
      <c r="Q128" s="546"/>
      <c r="R128" s="547"/>
      <c r="S128" s="214"/>
    </row>
    <row r="129" spans="1:19" s="2" customFormat="1" ht="12.75">
      <c r="A129" s="227"/>
      <c r="B129" s="318"/>
      <c r="C129" s="318"/>
      <c r="D129" s="318"/>
      <c r="E129" s="318"/>
      <c r="F129" s="318"/>
      <c r="G129" s="318"/>
      <c r="H129" s="318"/>
      <c r="I129" s="227"/>
      <c r="J129" s="227"/>
      <c r="K129" s="227"/>
      <c r="L129" s="227"/>
      <c r="M129" s="227"/>
      <c r="N129" s="227"/>
      <c r="O129" s="319"/>
      <c r="P129" s="319"/>
      <c r="Q129" s="319"/>
      <c r="R129" s="319"/>
      <c r="S129" s="214"/>
    </row>
    <row r="130" spans="1:19" s="2" customFormat="1" ht="12.75">
      <c r="A130" s="227"/>
      <c r="B130" s="318"/>
      <c r="C130" s="318"/>
      <c r="D130" s="318"/>
      <c r="E130" s="318"/>
      <c r="F130" s="318"/>
      <c r="G130" s="318"/>
      <c r="H130" s="318"/>
      <c r="I130" s="227"/>
      <c r="J130" s="227"/>
      <c r="K130" s="227"/>
      <c r="L130" s="227"/>
      <c r="M130" s="227"/>
      <c r="N130" s="227"/>
      <c r="O130" s="319"/>
      <c r="P130" s="319"/>
      <c r="Q130" s="319"/>
      <c r="R130" s="319"/>
      <c r="S130" s="214"/>
    </row>
    <row r="131" spans="1:19" ht="12.75">
      <c r="A131" s="548" t="s">
        <v>212</v>
      </c>
      <c r="B131" s="548"/>
      <c r="C131" s="548"/>
      <c r="D131" s="548"/>
      <c r="E131" s="548"/>
      <c r="F131" s="548"/>
      <c r="G131" s="548"/>
      <c r="H131" s="548"/>
      <c r="I131" s="548"/>
      <c r="J131" s="548"/>
      <c r="K131" s="548"/>
      <c r="L131" s="548"/>
      <c r="M131" s="548"/>
      <c r="N131" s="548"/>
      <c r="O131" s="548"/>
      <c r="P131" s="548"/>
      <c r="Q131" s="548"/>
      <c r="R131" s="548"/>
      <c r="S131" s="212"/>
    </row>
    <row r="132" spans="1:19" s="2" customFormat="1" ht="12.75" customHeight="1">
      <c r="A132" s="317" t="s">
        <v>25</v>
      </c>
      <c r="B132" s="505" t="s">
        <v>26</v>
      </c>
      <c r="C132" s="506"/>
      <c r="D132" s="506"/>
      <c r="E132" s="506"/>
      <c r="F132" s="506"/>
      <c r="G132" s="506"/>
      <c r="H132" s="507"/>
      <c r="I132" s="505" t="s">
        <v>28</v>
      </c>
      <c r="J132" s="506"/>
      <c r="K132" s="506"/>
      <c r="L132" s="506"/>
      <c r="M132" s="506"/>
      <c r="N132" s="507"/>
      <c r="O132" s="505" t="s">
        <v>27</v>
      </c>
      <c r="P132" s="506"/>
      <c r="Q132" s="506"/>
      <c r="R132" s="507"/>
      <c r="S132" s="214"/>
    </row>
    <row r="133" spans="1:19" s="2" customFormat="1" ht="12.75">
      <c r="A133" s="332">
        <v>1</v>
      </c>
      <c r="B133" s="505">
        <v>2</v>
      </c>
      <c r="C133" s="506"/>
      <c r="D133" s="506"/>
      <c r="E133" s="506"/>
      <c r="F133" s="506"/>
      <c r="G133" s="506"/>
      <c r="H133" s="507"/>
      <c r="I133" s="505">
        <v>3</v>
      </c>
      <c r="J133" s="506"/>
      <c r="K133" s="506"/>
      <c r="L133" s="506"/>
      <c r="M133" s="506"/>
      <c r="N133" s="507"/>
      <c r="O133" s="505">
        <v>4</v>
      </c>
      <c r="P133" s="506"/>
      <c r="Q133" s="506"/>
      <c r="R133" s="507"/>
      <c r="S133" s="214"/>
    </row>
    <row r="134" spans="1:19" s="2" customFormat="1" ht="26.25" customHeight="1">
      <c r="A134" s="259">
        <v>2</v>
      </c>
      <c r="B134" s="493" t="s">
        <v>346</v>
      </c>
      <c r="C134" s="494"/>
      <c r="D134" s="494"/>
      <c r="E134" s="494"/>
      <c r="F134" s="494"/>
      <c r="G134" s="494"/>
      <c r="H134" s="495"/>
      <c r="I134" s="535"/>
      <c r="J134" s="536"/>
      <c r="K134" s="536"/>
      <c r="L134" s="536"/>
      <c r="M134" s="536"/>
      <c r="N134" s="537"/>
      <c r="O134" s="514">
        <v>65000</v>
      </c>
      <c r="P134" s="515"/>
      <c r="Q134" s="515"/>
      <c r="R134" s="516"/>
      <c r="S134" s="214"/>
    </row>
    <row r="135" spans="1:19" s="2" customFormat="1" ht="26.25" customHeight="1">
      <c r="A135" s="259">
        <v>2</v>
      </c>
      <c r="B135" s="493" t="s">
        <v>367</v>
      </c>
      <c r="C135" s="494"/>
      <c r="D135" s="494"/>
      <c r="E135" s="494"/>
      <c r="F135" s="494"/>
      <c r="G135" s="494"/>
      <c r="H135" s="495"/>
      <c r="I135" s="535"/>
      <c r="J135" s="536"/>
      <c r="K135" s="536"/>
      <c r="L135" s="536"/>
      <c r="M135" s="536"/>
      <c r="N135" s="537"/>
      <c r="O135" s="514">
        <v>37000</v>
      </c>
      <c r="P135" s="515"/>
      <c r="Q135" s="515"/>
      <c r="R135" s="516"/>
      <c r="S135" s="214"/>
    </row>
    <row r="136" spans="1:19" s="2" customFormat="1" ht="12.75">
      <c r="A136" s="338"/>
      <c r="B136" s="539" t="s">
        <v>99</v>
      </c>
      <c r="C136" s="540"/>
      <c r="D136" s="540"/>
      <c r="E136" s="540"/>
      <c r="F136" s="540"/>
      <c r="G136" s="540"/>
      <c r="H136" s="541"/>
      <c r="I136" s="542"/>
      <c r="J136" s="543"/>
      <c r="K136" s="543"/>
      <c r="L136" s="543"/>
      <c r="M136" s="543"/>
      <c r="N136" s="544"/>
      <c r="O136" s="545">
        <f>O134+O135</f>
        <v>102000</v>
      </c>
      <c r="P136" s="546"/>
      <c r="Q136" s="546"/>
      <c r="R136" s="547"/>
      <c r="S136" s="214"/>
    </row>
    <row r="137" spans="1:19" s="2" customFormat="1" ht="19.5" customHeight="1">
      <c r="A137" s="227"/>
      <c r="B137" s="318"/>
      <c r="C137" s="318"/>
      <c r="D137" s="318"/>
      <c r="E137" s="318"/>
      <c r="F137" s="318"/>
      <c r="G137" s="318"/>
      <c r="H137" s="318"/>
      <c r="I137" s="227"/>
      <c r="J137" s="227"/>
      <c r="K137" s="227"/>
      <c r="L137" s="227"/>
      <c r="M137" s="227"/>
      <c r="N137" s="227"/>
      <c r="O137" s="319"/>
      <c r="P137" s="319"/>
      <c r="Q137" s="319"/>
      <c r="R137" s="319"/>
      <c r="S137" s="214"/>
    </row>
    <row r="138" spans="1:20" ht="12.75">
      <c r="A138" s="492" t="s">
        <v>69</v>
      </c>
      <c r="B138" s="492"/>
      <c r="C138" s="492"/>
      <c r="D138" s="492"/>
      <c r="E138" s="492"/>
      <c r="F138" s="492"/>
      <c r="G138" s="492"/>
      <c r="H138" s="492"/>
      <c r="I138" s="492"/>
      <c r="J138" s="492"/>
      <c r="K138" s="492"/>
      <c r="L138" s="492"/>
      <c r="M138" s="492"/>
      <c r="N138" s="492"/>
      <c r="O138" s="492"/>
      <c r="P138" s="492"/>
      <c r="Q138" s="492"/>
      <c r="R138" s="492"/>
      <c r="S138" s="215"/>
      <c r="T138" s="53"/>
    </row>
    <row r="139" spans="1:20" ht="7.5" customHeight="1">
      <c r="A139" s="320"/>
      <c r="B139" s="214"/>
      <c r="C139" s="214"/>
      <c r="D139" s="214"/>
      <c r="E139" s="214"/>
      <c r="F139" s="214"/>
      <c r="G139" s="214"/>
      <c r="H139" s="214"/>
      <c r="I139" s="214"/>
      <c r="J139" s="214"/>
      <c r="K139" s="214"/>
      <c r="L139" s="214"/>
      <c r="M139" s="214"/>
      <c r="N139" s="214"/>
      <c r="O139" s="214"/>
      <c r="P139" s="214"/>
      <c r="Q139" s="214"/>
      <c r="R139" s="214"/>
      <c r="S139" s="215"/>
      <c r="T139" s="53"/>
    </row>
    <row r="140" spans="1:20" ht="50.25" customHeight="1">
      <c r="A140" s="332" t="s">
        <v>25</v>
      </c>
      <c r="B140" s="505" t="s">
        <v>26</v>
      </c>
      <c r="C140" s="506"/>
      <c r="D140" s="506"/>
      <c r="E140" s="506"/>
      <c r="F140" s="507"/>
      <c r="G140" s="505" t="s">
        <v>28</v>
      </c>
      <c r="H140" s="507"/>
      <c r="I140" s="505" t="s">
        <v>29</v>
      </c>
      <c r="J140" s="507"/>
      <c r="K140" s="505" t="s">
        <v>32</v>
      </c>
      <c r="L140" s="506"/>
      <c r="M140" s="507"/>
      <c r="N140" s="505" t="s">
        <v>33</v>
      </c>
      <c r="O140" s="507"/>
      <c r="P140" s="505" t="s">
        <v>34</v>
      </c>
      <c r="Q140" s="506"/>
      <c r="R140" s="507"/>
      <c r="S140" s="215"/>
      <c r="T140" s="53"/>
    </row>
    <row r="141" spans="1:20" ht="12.75">
      <c r="A141" s="332">
        <v>1</v>
      </c>
      <c r="B141" s="505">
        <v>2</v>
      </c>
      <c r="C141" s="506"/>
      <c r="D141" s="506"/>
      <c r="E141" s="506"/>
      <c r="F141" s="507"/>
      <c r="G141" s="505">
        <v>3</v>
      </c>
      <c r="H141" s="507"/>
      <c r="I141" s="505">
        <v>4</v>
      </c>
      <c r="J141" s="507"/>
      <c r="K141" s="505">
        <v>5</v>
      </c>
      <c r="L141" s="506"/>
      <c r="M141" s="507"/>
      <c r="N141" s="505">
        <v>6</v>
      </c>
      <c r="O141" s="507"/>
      <c r="P141" s="505">
        <v>7</v>
      </c>
      <c r="Q141" s="506"/>
      <c r="R141" s="507"/>
      <c r="S141" s="215"/>
      <c r="T141" s="53"/>
    </row>
    <row r="142" spans="1:24" ht="15.75" customHeight="1">
      <c r="A142" s="259">
        <v>1</v>
      </c>
      <c r="B142" s="493" t="s">
        <v>114</v>
      </c>
      <c r="C142" s="494"/>
      <c r="D142" s="494"/>
      <c r="E142" s="494"/>
      <c r="F142" s="495"/>
      <c r="G142" s="530"/>
      <c r="H142" s="531"/>
      <c r="I142" s="522" t="s">
        <v>95</v>
      </c>
      <c r="J142" s="523"/>
      <c r="K142" s="524">
        <v>73.61</v>
      </c>
      <c r="L142" s="538"/>
      <c r="M142" s="525"/>
      <c r="N142" s="524">
        <f>P142/K142</f>
        <v>7584.703165330798</v>
      </c>
      <c r="O142" s="525"/>
      <c r="P142" s="532">
        <v>558310</v>
      </c>
      <c r="Q142" s="533"/>
      <c r="R142" s="534"/>
      <c r="S142" s="215"/>
      <c r="T142" s="53"/>
      <c r="V142" s="521"/>
      <c r="W142" s="521"/>
      <c r="X142" s="521"/>
    </row>
    <row r="143" spans="1:24" ht="49.5" customHeight="1">
      <c r="A143" s="259">
        <v>2</v>
      </c>
      <c r="B143" s="493" t="s">
        <v>88</v>
      </c>
      <c r="C143" s="494"/>
      <c r="D143" s="494"/>
      <c r="E143" s="494"/>
      <c r="F143" s="495"/>
      <c r="G143" s="518"/>
      <c r="H143" s="518"/>
      <c r="I143" s="519" t="s">
        <v>35</v>
      </c>
      <c r="J143" s="519"/>
      <c r="K143" s="520">
        <v>31.9</v>
      </c>
      <c r="L143" s="520"/>
      <c r="M143" s="520"/>
      <c r="N143" s="520">
        <f>P143/K143</f>
        <v>8953.605015673982</v>
      </c>
      <c r="O143" s="520"/>
      <c r="P143" s="529">
        <v>285620</v>
      </c>
      <c r="Q143" s="529"/>
      <c r="R143" s="529"/>
      <c r="S143" s="216"/>
      <c r="T143" s="53"/>
      <c r="V143" s="521"/>
      <c r="W143" s="521"/>
      <c r="X143" s="521"/>
    </row>
    <row r="144" spans="1:20" ht="12.75" customHeight="1">
      <c r="A144" s="344"/>
      <c r="B144" s="501" t="s">
        <v>57</v>
      </c>
      <c r="C144" s="502"/>
      <c r="D144" s="502"/>
      <c r="E144" s="502"/>
      <c r="F144" s="502"/>
      <c r="G144" s="502"/>
      <c r="H144" s="502"/>
      <c r="I144" s="502"/>
      <c r="J144" s="502"/>
      <c r="K144" s="502"/>
      <c r="L144" s="502"/>
      <c r="M144" s="502"/>
      <c r="N144" s="502"/>
      <c r="O144" s="513"/>
      <c r="P144" s="517">
        <f>SUM(P142:R143)</f>
        <v>843930</v>
      </c>
      <c r="Q144" s="517"/>
      <c r="R144" s="517"/>
      <c r="S144" s="215"/>
      <c r="T144" s="53"/>
    </row>
    <row r="145" spans="1:20" ht="16.5" customHeight="1">
      <c r="A145" s="320"/>
      <c r="B145" s="214"/>
      <c r="C145" s="214"/>
      <c r="D145" s="214"/>
      <c r="E145" s="214"/>
      <c r="F145" s="214"/>
      <c r="G145" s="214"/>
      <c r="H145" s="214"/>
      <c r="I145" s="214"/>
      <c r="J145" s="214"/>
      <c r="K145" s="214"/>
      <c r="L145" s="214"/>
      <c r="M145" s="214"/>
      <c r="N145" s="214"/>
      <c r="O145" s="214"/>
      <c r="P145" s="214"/>
      <c r="Q145" s="214"/>
      <c r="R145" s="214"/>
      <c r="S145" s="215"/>
      <c r="T145" s="53"/>
    </row>
    <row r="146" spans="1:18" ht="12.75">
      <c r="A146" s="492" t="s">
        <v>483</v>
      </c>
      <c r="B146" s="492"/>
      <c r="C146" s="492"/>
      <c r="D146" s="492"/>
      <c r="E146" s="492"/>
      <c r="F146" s="492"/>
      <c r="G146" s="492"/>
      <c r="H146" s="492"/>
      <c r="I146" s="492"/>
      <c r="J146" s="492"/>
      <c r="K146" s="492"/>
      <c r="L146" s="492"/>
      <c r="M146" s="492"/>
      <c r="N146" s="492"/>
      <c r="O146" s="492"/>
      <c r="P146" s="492"/>
      <c r="Q146" s="492"/>
      <c r="R146" s="492"/>
    </row>
    <row r="147" spans="1:19" ht="12.75">
      <c r="A147" s="343"/>
      <c r="B147" s="343"/>
      <c r="C147" s="343"/>
      <c r="D147" s="343"/>
      <c r="E147" s="343"/>
      <c r="F147" s="343"/>
      <c r="G147" s="343"/>
      <c r="H147" s="343"/>
      <c r="I147" s="343"/>
      <c r="J147" s="343"/>
      <c r="K147" s="343"/>
      <c r="L147" s="343"/>
      <c r="M147" s="343"/>
      <c r="N147" s="343"/>
      <c r="O147" s="343"/>
      <c r="P147" s="343"/>
      <c r="Q147" s="214" t="s">
        <v>30</v>
      </c>
      <c r="R147" s="343"/>
      <c r="S147" s="212"/>
    </row>
    <row r="148" spans="1:19" ht="25.5" customHeight="1">
      <c r="A148" s="415" t="s">
        <v>25</v>
      </c>
      <c r="B148" s="569" t="s">
        <v>26</v>
      </c>
      <c r="C148" s="569"/>
      <c r="D148" s="569"/>
      <c r="E148" s="569"/>
      <c r="F148" s="569"/>
      <c r="G148" s="569"/>
      <c r="H148" s="569" t="s">
        <v>28</v>
      </c>
      <c r="I148" s="569"/>
      <c r="J148" s="505" t="s">
        <v>67</v>
      </c>
      <c r="K148" s="464"/>
      <c r="L148" s="464"/>
      <c r="M148" s="464"/>
      <c r="N148" s="464"/>
      <c r="O148" s="464"/>
      <c r="P148" s="464"/>
      <c r="Q148" s="464"/>
      <c r="R148" s="465"/>
      <c r="S148" s="212"/>
    </row>
    <row r="149" spans="1:19" ht="12.75">
      <c r="A149" s="415">
        <v>1</v>
      </c>
      <c r="B149" s="569">
        <v>2</v>
      </c>
      <c r="C149" s="569"/>
      <c r="D149" s="569"/>
      <c r="E149" s="569"/>
      <c r="F149" s="569"/>
      <c r="G149" s="569"/>
      <c r="H149" s="569">
        <v>3</v>
      </c>
      <c r="I149" s="569"/>
      <c r="J149" s="505">
        <v>3</v>
      </c>
      <c r="K149" s="462"/>
      <c r="L149" s="462"/>
      <c r="M149" s="462"/>
      <c r="N149" s="462"/>
      <c r="O149" s="462"/>
      <c r="P149" s="462"/>
      <c r="Q149" s="462"/>
      <c r="R149" s="463"/>
      <c r="S149" s="212"/>
    </row>
    <row r="150" spans="1:19" ht="18.75" customHeight="1">
      <c r="A150" s="42">
        <v>1</v>
      </c>
      <c r="B150" s="663" t="s">
        <v>187</v>
      </c>
      <c r="C150" s="664"/>
      <c r="D150" s="664"/>
      <c r="E150" s="664"/>
      <c r="F150" s="664"/>
      <c r="G150" s="665"/>
      <c r="H150" s="415"/>
      <c r="I150" s="415"/>
      <c r="J150" s="413"/>
      <c r="K150" s="411"/>
      <c r="L150" s="411"/>
      <c r="M150" s="411"/>
      <c r="N150" s="411"/>
      <c r="O150" s="411"/>
      <c r="P150" s="411"/>
      <c r="Q150" s="411"/>
      <c r="R150" s="412"/>
      <c r="S150" s="212"/>
    </row>
    <row r="151" spans="1:19" ht="27" customHeight="1">
      <c r="A151" s="29"/>
      <c r="B151" s="493" t="s">
        <v>486</v>
      </c>
      <c r="C151" s="494"/>
      <c r="D151" s="494"/>
      <c r="E151" s="494"/>
      <c r="F151" s="494"/>
      <c r="G151" s="495"/>
      <c r="H151" s="518"/>
      <c r="I151" s="518"/>
      <c r="J151" s="532">
        <v>366970</v>
      </c>
      <c r="K151" s="654"/>
      <c r="L151" s="654"/>
      <c r="M151" s="654"/>
      <c r="N151" s="654"/>
      <c r="O151" s="654"/>
      <c r="P151" s="654"/>
      <c r="Q151" s="654"/>
      <c r="R151" s="655"/>
      <c r="S151" s="212"/>
    </row>
    <row r="152" spans="1:19" ht="25.5" customHeight="1">
      <c r="A152" s="415"/>
      <c r="B152" s="501" t="s">
        <v>57</v>
      </c>
      <c r="C152" s="462"/>
      <c r="D152" s="462"/>
      <c r="E152" s="462"/>
      <c r="F152" s="462"/>
      <c r="G152" s="462"/>
      <c r="H152" s="462"/>
      <c r="I152" s="414"/>
      <c r="J152" s="533">
        <f>J151</f>
        <v>366970</v>
      </c>
      <c r="K152" s="462"/>
      <c r="L152" s="462"/>
      <c r="M152" s="462"/>
      <c r="N152" s="462"/>
      <c r="O152" s="462"/>
      <c r="P152" s="462"/>
      <c r="Q152" s="462"/>
      <c r="R152" s="463"/>
      <c r="S152" s="212"/>
    </row>
    <row r="153" spans="1:21" ht="12.75">
      <c r="A153" s="321"/>
      <c r="B153" s="322"/>
      <c r="C153" s="322"/>
      <c r="D153" s="322"/>
      <c r="E153" s="322"/>
      <c r="F153" s="322"/>
      <c r="G153" s="322"/>
      <c r="H153" s="322"/>
      <c r="I153" s="322"/>
      <c r="J153" s="322"/>
      <c r="K153" s="322"/>
      <c r="L153" s="322"/>
      <c r="M153" s="322"/>
      <c r="N153" s="322"/>
      <c r="O153" s="322"/>
      <c r="P153" s="366"/>
      <c r="Q153" s="366"/>
      <c r="R153" s="366"/>
      <c r="S153" s="212"/>
      <c r="U153" s="54" t="e">
        <f>#REF!-#REF!</f>
        <v>#REF!</v>
      </c>
    </row>
    <row r="154" spans="1:18" ht="12.75">
      <c r="A154" s="492" t="s">
        <v>483</v>
      </c>
      <c r="B154" s="492"/>
      <c r="C154" s="492"/>
      <c r="D154" s="492"/>
      <c r="E154" s="492"/>
      <c r="F154" s="492"/>
      <c r="G154" s="492"/>
      <c r="H154" s="492"/>
      <c r="I154" s="492"/>
      <c r="J154" s="492"/>
      <c r="K154" s="492"/>
      <c r="L154" s="492"/>
      <c r="M154" s="492"/>
      <c r="N154" s="492"/>
      <c r="O154" s="492"/>
      <c r="P154" s="492"/>
      <c r="Q154" s="492"/>
      <c r="R154" s="492"/>
    </row>
    <row r="155" spans="1:19" ht="18.75" customHeight="1" outlineLevel="2">
      <c r="A155" s="343"/>
      <c r="B155" s="343"/>
      <c r="C155" s="343"/>
      <c r="D155" s="343"/>
      <c r="E155" s="343"/>
      <c r="F155" s="343"/>
      <c r="G155" s="343"/>
      <c r="H155" s="343"/>
      <c r="I155" s="343"/>
      <c r="J155" s="343"/>
      <c r="K155" s="343"/>
      <c r="L155" s="343"/>
      <c r="M155" s="343"/>
      <c r="N155" s="343"/>
      <c r="O155" s="343"/>
      <c r="P155" s="343"/>
      <c r="Q155" s="214" t="s">
        <v>30</v>
      </c>
      <c r="R155" s="343"/>
      <c r="S155" s="212"/>
    </row>
    <row r="156" spans="1:19" ht="34.5" customHeight="1" outlineLevel="2">
      <c r="A156" s="332" t="s">
        <v>25</v>
      </c>
      <c r="B156" s="505" t="s">
        <v>26</v>
      </c>
      <c r="C156" s="506"/>
      <c r="D156" s="506"/>
      <c r="E156" s="506"/>
      <c r="F156" s="506"/>
      <c r="G156" s="507"/>
      <c r="H156" s="505" t="s">
        <v>28</v>
      </c>
      <c r="I156" s="507"/>
      <c r="J156" s="565" t="s">
        <v>62</v>
      </c>
      <c r="K156" s="566"/>
      <c r="L156" s="351" t="s">
        <v>63</v>
      </c>
      <c r="M156" s="505" t="s">
        <v>39</v>
      </c>
      <c r="N156" s="506"/>
      <c r="O156" s="507"/>
      <c r="P156" s="505" t="s">
        <v>67</v>
      </c>
      <c r="Q156" s="506"/>
      <c r="R156" s="507"/>
      <c r="S156" s="212"/>
    </row>
    <row r="157" spans="1:22" ht="22.5" customHeight="1" outlineLevel="2">
      <c r="A157" s="332">
        <v>1</v>
      </c>
      <c r="B157" s="505">
        <v>2</v>
      </c>
      <c r="C157" s="506"/>
      <c r="D157" s="506"/>
      <c r="E157" s="506"/>
      <c r="F157" s="506"/>
      <c r="G157" s="507"/>
      <c r="H157" s="505">
        <v>3</v>
      </c>
      <c r="I157" s="507"/>
      <c r="J157" s="505">
        <v>4</v>
      </c>
      <c r="K157" s="507"/>
      <c r="L157" s="332">
        <v>5</v>
      </c>
      <c r="M157" s="505">
        <v>6</v>
      </c>
      <c r="N157" s="506"/>
      <c r="O157" s="507"/>
      <c r="P157" s="505">
        <v>7</v>
      </c>
      <c r="Q157" s="506"/>
      <c r="R157" s="507"/>
      <c r="S157" s="212"/>
      <c r="V157">
        <f>1123980+366970-122400-37000</f>
        <v>1331550</v>
      </c>
    </row>
    <row r="158" spans="1:19" ht="55.5" customHeight="1" outlineLevel="1">
      <c r="A158" s="332">
        <v>1</v>
      </c>
      <c r="B158" s="493" t="s">
        <v>162</v>
      </c>
      <c r="C158" s="494"/>
      <c r="D158" s="494"/>
      <c r="E158" s="494"/>
      <c r="F158" s="494"/>
      <c r="G158" s="495"/>
      <c r="H158" s="530"/>
      <c r="I158" s="531"/>
      <c r="J158" s="559">
        <v>3</v>
      </c>
      <c r="K158" s="561"/>
      <c r="L158" s="336">
        <v>18</v>
      </c>
      <c r="M158" s="522">
        <v>85</v>
      </c>
      <c r="N158" s="570"/>
      <c r="O158" s="523"/>
      <c r="P158" s="532">
        <f>J158*L158*M158</f>
        <v>4590</v>
      </c>
      <c r="Q158" s="533"/>
      <c r="R158" s="534"/>
      <c r="S158" s="212"/>
    </row>
    <row r="159" spans="1:19" ht="18.75" customHeight="1" outlineLevel="1">
      <c r="A159" s="501" t="s">
        <v>57</v>
      </c>
      <c r="B159" s="502"/>
      <c r="C159" s="502"/>
      <c r="D159" s="502"/>
      <c r="E159" s="502"/>
      <c r="F159" s="502"/>
      <c r="G159" s="502"/>
      <c r="H159" s="502"/>
      <c r="I159" s="502"/>
      <c r="J159" s="502"/>
      <c r="K159" s="502"/>
      <c r="L159" s="502"/>
      <c r="M159" s="502"/>
      <c r="N159" s="502"/>
      <c r="O159" s="513"/>
      <c r="P159" s="510">
        <f>P158</f>
        <v>4590</v>
      </c>
      <c r="Q159" s="511"/>
      <c r="R159" s="512"/>
      <c r="S159" s="212"/>
    </row>
    <row r="160" spans="1:19" ht="27.75" customHeight="1">
      <c r="A160" s="329"/>
      <c r="B160" s="227"/>
      <c r="C160" s="227"/>
      <c r="D160" s="227"/>
      <c r="E160" s="227"/>
      <c r="F160" s="227"/>
      <c r="G160" s="227"/>
      <c r="H160" s="227"/>
      <c r="I160" s="227"/>
      <c r="J160" s="227"/>
      <c r="K160" s="227"/>
      <c r="L160" s="227"/>
      <c r="M160" s="227"/>
      <c r="N160" s="227"/>
      <c r="O160" s="227"/>
      <c r="P160" s="357"/>
      <c r="Q160" s="357"/>
      <c r="R160" s="357"/>
      <c r="S160" s="212"/>
    </row>
    <row r="161" spans="1:19" ht="12.75">
      <c r="A161" s="212"/>
      <c r="B161" s="212"/>
      <c r="C161" s="212"/>
      <c r="D161" s="212"/>
      <c r="E161" s="212"/>
      <c r="F161" s="212"/>
      <c r="G161" s="212"/>
      <c r="H161" s="212"/>
      <c r="I161" s="212"/>
      <c r="J161" s="212"/>
      <c r="K161" s="212"/>
      <c r="L161" s="212"/>
      <c r="M161" s="212"/>
      <c r="N161" s="212"/>
      <c r="O161" s="212"/>
      <c r="P161" s="212"/>
      <c r="Q161" s="212"/>
      <c r="R161" s="212"/>
      <c r="S161" s="212"/>
    </row>
    <row r="162" spans="1:19" ht="12.75">
      <c r="A162" s="264" t="s">
        <v>245</v>
      </c>
      <c r="B162" s="345"/>
      <c r="C162" s="345"/>
      <c r="D162" s="212"/>
      <c r="E162" s="212"/>
      <c r="F162" s="212"/>
      <c r="G162" s="346"/>
      <c r="H162" s="367"/>
      <c r="I162" s="568">
        <f>P159+J152+P144+O136+O128</f>
        <v>1654990</v>
      </c>
      <c r="J162" s="568"/>
      <c r="K162" s="568"/>
      <c r="L162" s="346"/>
      <c r="M162" s="346"/>
      <c r="N162" s="212"/>
      <c r="O162" s="212"/>
      <c r="P162" s="212"/>
      <c r="Q162" s="212"/>
      <c r="R162" s="253"/>
      <c r="S162" s="212"/>
    </row>
    <row r="163" spans="1:22" ht="12.75">
      <c r="A163" s="347"/>
      <c r="B163" s="346"/>
      <c r="C163" s="346"/>
      <c r="D163" s="346"/>
      <c r="E163" s="346"/>
      <c r="F163" s="346"/>
      <c r="G163" s="346"/>
      <c r="H163" s="348"/>
      <c r="I163" s="348"/>
      <c r="J163" s="346"/>
      <c r="K163" s="346"/>
      <c r="L163" s="346"/>
      <c r="M163" s="346"/>
      <c r="N163" s="212"/>
      <c r="O163" s="212"/>
      <c r="P163" s="212"/>
      <c r="Q163" s="212"/>
      <c r="R163" s="278" t="e">
        <f>#REF!</f>
        <v>#REF!</v>
      </c>
      <c r="S163" s="212"/>
      <c r="T163">
        <v>1650350</v>
      </c>
      <c r="U163" s="54">
        <f>T163-I162</f>
        <v>-4640</v>
      </c>
      <c r="V163">
        <v>1390160</v>
      </c>
    </row>
    <row r="164" spans="1:22" ht="12.75">
      <c r="A164" s="347"/>
      <c r="B164" s="349"/>
      <c r="C164" s="349"/>
      <c r="D164" s="349"/>
      <c r="E164" s="349"/>
      <c r="F164" s="349"/>
      <c r="G164" s="349"/>
      <c r="H164" s="348"/>
      <c r="I164" s="348"/>
      <c r="J164" s="346"/>
      <c r="K164" s="346"/>
      <c r="L164" s="346"/>
      <c r="M164" s="346"/>
      <c r="N164" s="212"/>
      <c r="O164" s="212"/>
      <c r="P164" s="212"/>
      <c r="Q164" s="212"/>
      <c r="R164" s="212"/>
      <c r="S164" s="212"/>
      <c r="T164">
        <v>4590</v>
      </c>
      <c r="V164" s="54">
        <f>V163-I162</f>
        <v>-264830</v>
      </c>
    </row>
    <row r="165" spans="1:20" ht="12.75">
      <c r="A165" s="350" t="s">
        <v>93</v>
      </c>
      <c r="B165" s="350"/>
      <c r="C165" s="350"/>
      <c r="D165" s="350"/>
      <c r="E165" s="350"/>
      <c r="F165" s="350"/>
      <c r="G165" s="350"/>
      <c r="H165" s="350"/>
      <c r="I165" s="350"/>
      <c r="J165" s="350"/>
      <c r="K165" s="350" t="s">
        <v>60</v>
      </c>
      <c r="L165" s="350"/>
      <c r="M165" s="350"/>
      <c r="N165" s="212"/>
      <c r="O165" s="212"/>
      <c r="P165" s="212"/>
      <c r="Q165" s="212"/>
      <c r="R165" s="212"/>
      <c r="S165" s="212"/>
      <c r="T165">
        <f>T163-T164</f>
        <v>1645760</v>
      </c>
    </row>
    <row r="166" spans="1:19" ht="12.75">
      <c r="A166" s="212"/>
      <c r="B166" s="212"/>
      <c r="C166" s="212"/>
      <c r="D166" s="212"/>
      <c r="E166" s="212"/>
      <c r="F166" s="212"/>
      <c r="G166" s="212"/>
      <c r="H166" s="212"/>
      <c r="I166" s="212"/>
      <c r="J166" s="212"/>
      <c r="K166" s="212"/>
      <c r="L166" s="212"/>
      <c r="M166" s="212"/>
      <c r="N166" s="212"/>
      <c r="O166" s="212"/>
      <c r="P166" s="212"/>
      <c r="Q166" s="212"/>
      <c r="R166" s="212"/>
      <c r="S166" s="212"/>
    </row>
    <row r="167" spans="1:19" ht="12.75">
      <c r="A167" s="350" t="s">
        <v>94</v>
      </c>
      <c r="B167" s="212"/>
      <c r="C167" s="212"/>
      <c r="D167" s="212"/>
      <c r="E167" s="212"/>
      <c r="F167" s="212"/>
      <c r="G167" s="212"/>
      <c r="H167" s="350"/>
      <c r="I167" s="350"/>
      <c r="J167" s="350"/>
      <c r="K167" s="212" t="s">
        <v>296</v>
      </c>
      <c r="L167" s="350"/>
      <c r="M167" s="350"/>
      <c r="N167" s="212"/>
      <c r="O167" s="212"/>
      <c r="P167" s="212"/>
      <c r="Q167" s="212"/>
      <c r="R167" s="212"/>
      <c r="S167" s="212"/>
    </row>
    <row r="168" spans="1:19" ht="12.75">
      <c r="A168" s="200" t="s">
        <v>61</v>
      </c>
      <c r="S168" s="212"/>
    </row>
    <row r="172" spans="9:19" ht="12.75">
      <c r="I172" s="567">
        <f>H106+I162</f>
        <v>8476200.9</v>
      </c>
      <c r="J172" s="567"/>
      <c r="K172" s="567"/>
      <c r="S172">
        <f>6820970+1654940</f>
        <v>8475910</v>
      </c>
    </row>
    <row r="173" ht="12.75">
      <c r="T173">
        <f>O1</f>
        <v>0</v>
      </c>
    </row>
  </sheetData>
  <sheetProtection/>
  <mergeCells count="281">
    <mergeCell ref="J148:R148"/>
    <mergeCell ref="J149:R149"/>
    <mergeCell ref="J151:R151"/>
    <mergeCell ref="B152:H152"/>
    <mergeCell ref="J152:R152"/>
    <mergeCell ref="K85:R85"/>
    <mergeCell ref="B86:H86"/>
    <mergeCell ref="I86:J86"/>
    <mergeCell ref="K86:R86"/>
    <mergeCell ref="B87:H87"/>
    <mergeCell ref="I87:J87"/>
    <mergeCell ref="K87:R87"/>
    <mergeCell ref="B88:J88"/>
    <mergeCell ref="K88:R88"/>
    <mergeCell ref="B70:J70"/>
    <mergeCell ref="K70:R70"/>
    <mergeCell ref="K80:R80"/>
    <mergeCell ref="B85:H85"/>
    <mergeCell ref="I85:J85"/>
    <mergeCell ref="K79:R79"/>
    <mergeCell ref="A77:R77"/>
    <mergeCell ref="B80:H80"/>
    <mergeCell ref="K67:R67"/>
    <mergeCell ref="B68:H68"/>
    <mergeCell ref="I68:J68"/>
    <mergeCell ref="K68:R68"/>
    <mergeCell ref="B69:H69"/>
    <mergeCell ref="I69:J69"/>
    <mergeCell ref="K69:R69"/>
    <mergeCell ref="B67:H67"/>
    <mergeCell ref="I67:J67"/>
    <mergeCell ref="B38:H38"/>
    <mergeCell ref="I38:J38"/>
    <mergeCell ref="K38:R38"/>
    <mergeCell ref="B39:H39"/>
    <mergeCell ref="I39:J39"/>
    <mergeCell ref="K39:R39"/>
    <mergeCell ref="B40:H40"/>
    <mergeCell ref="I40:J40"/>
    <mergeCell ref="K40:R40"/>
    <mergeCell ref="B41:H41"/>
    <mergeCell ref="I41:J41"/>
    <mergeCell ref="K41:R41"/>
    <mergeCell ref="B42:H42"/>
    <mergeCell ref="I42:J42"/>
    <mergeCell ref="K42:R42"/>
    <mergeCell ref="B43:H43"/>
    <mergeCell ref="I43:J43"/>
    <mergeCell ref="K43:R43"/>
    <mergeCell ref="B44:J44"/>
    <mergeCell ref="K44:R44"/>
    <mergeCell ref="H46:J46"/>
    <mergeCell ref="A54:R54"/>
    <mergeCell ref="B56:H56"/>
    <mergeCell ref="I56:J56"/>
    <mergeCell ref="K56:R56"/>
    <mergeCell ref="B57:H57"/>
    <mergeCell ref="I57:J57"/>
    <mergeCell ref="K57:R57"/>
    <mergeCell ref="B58:H58"/>
    <mergeCell ref="I58:J58"/>
    <mergeCell ref="K58:R58"/>
    <mergeCell ref="I66:J66"/>
    <mergeCell ref="K66:R66"/>
    <mergeCell ref="B59:J59"/>
    <mergeCell ref="K59:R59"/>
    <mergeCell ref="B64:H64"/>
    <mergeCell ref="I64:J64"/>
    <mergeCell ref="K64:R64"/>
    <mergeCell ref="B62:S62"/>
    <mergeCell ref="P156:R156"/>
    <mergeCell ref="M156:O156"/>
    <mergeCell ref="J156:K156"/>
    <mergeCell ref="H156:I156"/>
    <mergeCell ref="B156:G156"/>
    <mergeCell ref="B127:H127"/>
    <mergeCell ref="I127:N127"/>
    <mergeCell ref="O127:R127"/>
    <mergeCell ref="B135:H135"/>
    <mergeCell ref="I135:N135"/>
    <mergeCell ref="B101:G101"/>
    <mergeCell ref="H101:I101"/>
    <mergeCell ref="J101:K101"/>
    <mergeCell ref="M101:O101"/>
    <mergeCell ref="P101:R101"/>
    <mergeCell ref="O135:R135"/>
    <mergeCell ref="B133:H133"/>
    <mergeCell ref="I133:N133"/>
    <mergeCell ref="H106:J106"/>
    <mergeCell ref="A123:R123"/>
    <mergeCell ref="A159:O159"/>
    <mergeCell ref="P159:R159"/>
    <mergeCell ref="B99:G99"/>
    <mergeCell ref="H99:I99"/>
    <mergeCell ref="J99:K99"/>
    <mergeCell ref="M99:O99"/>
    <mergeCell ref="P99:R99"/>
    <mergeCell ref="B100:G100"/>
    <mergeCell ref="H100:I100"/>
    <mergeCell ref="P100:R100"/>
    <mergeCell ref="P157:R157"/>
    <mergeCell ref="B158:G158"/>
    <mergeCell ref="H158:I158"/>
    <mergeCell ref="J158:K158"/>
    <mergeCell ref="M158:O158"/>
    <mergeCell ref="P158:R158"/>
    <mergeCell ref="B157:G157"/>
    <mergeCell ref="M100:O100"/>
    <mergeCell ref="B31:H31"/>
    <mergeCell ref="I31:N31"/>
    <mergeCell ref="O31:R31"/>
    <mergeCell ref="A36:R36"/>
    <mergeCell ref="J93:K93"/>
    <mergeCell ref="B65:H65"/>
    <mergeCell ref="I65:J65"/>
    <mergeCell ref="K65:R65"/>
    <mergeCell ref="B66:H66"/>
    <mergeCell ref="B24:H24"/>
    <mergeCell ref="I24:N24"/>
    <mergeCell ref="O24:R24"/>
    <mergeCell ref="B26:H26"/>
    <mergeCell ref="I26:N26"/>
    <mergeCell ref="O26:R26"/>
    <mergeCell ref="I172:K172"/>
    <mergeCell ref="I162:K162"/>
    <mergeCell ref="A154:R154"/>
    <mergeCell ref="H157:I157"/>
    <mergeCell ref="J157:K157"/>
    <mergeCell ref="M157:O157"/>
    <mergeCell ref="F9:M9"/>
    <mergeCell ref="B92:H92"/>
    <mergeCell ref="B93:H93"/>
    <mergeCell ref="J92:K92"/>
    <mergeCell ref="M92:O92"/>
    <mergeCell ref="A2:F3"/>
    <mergeCell ref="L2:R3"/>
    <mergeCell ref="F7:M7"/>
    <mergeCell ref="E8:O8"/>
    <mergeCell ref="B17:H17"/>
    <mergeCell ref="I17:N17"/>
    <mergeCell ref="O17:R17"/>
    <mergeCell ref="A11:R11"/>
    <mergeCell ref="I14:N14"/>
    <mergeCell ref="O14:R14"/>
    <mergeCell ref="A146:R146"/>
    <mergeCell ref="B148:G148"/>
    <mergeCell ref="H148:I148"/>
    <mergeCell ref="B149:G149"/>
    <mergeCell ref="H149:I149"/>
    <mergeCell ref="B151:G151"/>
    <mergeCell ref="H151:I151"/>
    <mergeCell ref="B12:H12"/>
    <mergeCell ref="I12:N12"/>
    <mergeCell ref="O12:R12"/>
    <mergeCell ref="B13:H13"/>
    <mergeCell ref="I13:N13"/>
    <mergeCell ref="O13:R13"/>
    <mergeCell ref="B14:H14"/>
    <mergeCell ref="A27:R27"/>
    <mergeCell ref="B23:H23"/>
    <mergeCell ref="B16:H16"/>
    <mergeCell ref="I16:N16"/>
    <mergeCell ref="O16:R16"/>
    <mergeCell ref="B15:H15"/>
    <mergeCell ref="I15:N15"/>
    <mergeCell ref="O15:R15"/>
    <mergeCell ref="I23:N23"/>
    <mergeCell ref="O23:R23"/>
    <mergeCell ref="I18:N18"/>
    <mergeCell ref="O18:R18"/>
    <mergeCell ref="A20:R20"/>
    <mergeCell ref="B22:H22"/>
    <mergeCell ref="I22:N22"/>
    <mergeCell ref="O22:R22"/>
    <mergeCell ref="B18:H18"/>
    <mergeCell ref="I28:N28"/>
    <mergeCell ref="O28:R28"/>
    <mergeCell ref="B29:H29"/>
    <mergeCell ref="I29:N29"/>
    <mergeCell ref="O29:R29"/>
    <mergeCell ref="B33:H33"/>
    <mergeCell ref="I33:N33"/>
    <mergeCell ref="O33:R33"/>
    <mergeCell ref="B25:H25"/>
    <mergeCell ref="O25:R25"/>
    <mergeCell ref="B30:H30"/>
    <mergeCell ref="I30:N30"/>
    <mergeCell ref="O30:R30"/>
    <mergeCell ref="B79:H79"/>
    <mergeCell ref="I79:J79"/>
    <mergeCell ref="B34:H34"/>
    <mergeCell ref="B32:H32"/>
    <mergeCell ref="B28:H28"/>
    <mergeCell ref="P92:R92"/>
    <mergeCell ref="M93:O93"/>
    <mergeCell ref="I32:N32"/>
    <mergeCell ref="O32:R32"/>
    <mergeCell ref="B82:J82"/>
    <mergeCell ref="K82:R82"/>
    <mergeCell ref="A90:R90"/>
    <mergeCell ref="I34:N34"/>
    <mergeCell ref="O34:R34"/>
    <mergeCell ref="I80:J80"/>
    <mergeCell ref="B124:H124"/>
    <mergeCell ref="I124:N124"/>
    <mergeCell ref="O124:R124"/>
    <mergeCell ref="A114:F115"/>
    <mergeCell ref="L114:R115"/>
    <mergeCell ref="F119:M119"/>
    <mergeCell ref="E120:O120"/>
    <mergeCell ref="F121:M121"/>
    <mergeCell ref="B125:H125"/>
    <mergeCell ref="I125:N125"/>
    <mergeCell ref="O125:R125"/>
    <mergeCell ref="B126:H126"/>
    <mergeCell ref="I126:N126"/>
    <mergeCell ref="O126:R126"/>
    <mergeCell ref="B136:H136"/>
    <mergeCell ref="I136:N136"/>
    <mergeCell ref="O136:R136"/>
    <mergeCell ref="A131:R131"/>
    <mergeCell ref="I128:N128"/>
    <mergeCell ref="O128:R128"/>
    <mergeCell ref="B128:H128"/>
    <mergeCell ref="O134:R134"/>
    <mergeCell ref="B132:H132"/>
    <mergeCell ref="I132:N132"/>
    <mergeCell ref="O132:R132"/>
    <mergeCell ref="O133:R133"/>
    <mergeCell ref="B134:H134"/>
    <mergeCell ref="I134:N134"/>
    <mergeCell ref="V143:X143"/>
    <mergeCell ref="I141:J141"/>
    <mergeCell ref="N141:O141"/>
    <mergeCell ref="K143:M143"/>
    <mergeCell ref="K142:M142"/>
    <mergeCell ref="K141:M141"/>
    <mergeCell ref="P143:R143"/>
    <mergeCell ref="B142:F142"/>
    <mergeCell ref="G142:H142"/>
    <mergeCell ref="P142:R142"/>
    <mergeCell ref="P141:R141"/>
    <mergeCell ref="B141:F141"/>
    <mergeCell ref="G141:H141"/>
    <mergeCell ref="B140:F140"/>
    <mergeCell ref="K140:M140"/>
    <mergeCell ref="V142:X142"/>
    <mergeCell ref="I142:J142"/>
    <mergeCell ref="N142:O142"/>
    <mergeCell ref="B144:O144"/>
    <mergeCell ref="B150:G150"/>
    <mergeCell ref="P144:R144"/>
    <mergeCell ref="G140:H140"/>
    <mergeCell ref="I140:J140"/>
    <mergeCell ref="N140:O140"/>
    <mergeCell ref="A138:R138"/>
    <mergeCell ref="P140:R140"/>
    <mergeCell ref="B143:F143"/>
    <mergeCell ref="G143:H143"/>
    <mergeCell ref="I143:J143"/>
    <mergeCell ref="N143:O143"/>
    <mergeCell ref="M94:O94"/>
    <mergeCell ref="P103:R103"/>
    <mergeCell ref="A103:O103"/>
    <mergeCell ref="P102:R102"/>
    <mergeCell ref="M102:O102"/>
    <mergeCell ref="J102:K102"/>
    <mergeCell ref="H102:I102"/>
    <mergeCell ref="B102:G102"/>
    <mergeCell ref="P94:R94"/>
    <mergeCell ref="J100:K100"/>
    <mergeCell ref="B84:S84"/>
    <mergeCell ref="A97:R97"/>
    <mergeCell ref="B81:H81"/>
    <mergeCell ref="I81:J81"/>
    <mergeCell ref="K81:R81"/>
    <mergeCell ref="B95:J95"/>
    <mergeCell ref="K95:R95"/>
    <mergeCell ref="B94:H94"/>
    <mergeCell ref="P93:R93"/>
    <mergeCell ref="J94:K94"/>
  </mergeCells>
  <printOptions/>
  <pageMargins left="0.3937007874015748" right="0" top="0" bottom="0" header="0.31496062992125984" footer="0.31496062992125984"/>
  <pageSetup fitToHeight="5" horizontalDpi="600" verticalDpi="600" orientation="portrait" paperSize="9" scale="79" r:id="rId1"/>
  <rowBreaks count="3" manualBreakCount="3">
    <brk id="61" max="17" man="1"/>
    <brk id="112" max="17" man="1"/>
    <brk id="152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8"/>
  </sheetPr>
  <dimension ref="A1:X178"/>
  <sheetViews>
    <sheetView view="pageBreakPreview" zoomScale="60" zoomScalePageLayoutView="0" workbookViewId="0" topLeftCell="A133">
      <selection activeCell="B77" sqref="B77:H77"/>
    </sheetView>
  </sheetViews>
  <sheetFormatPr defaultColWidth="9.00390625" defaultRowHeight="12.75" outlineLevelRow="2"/>
  <cols>
    <col min="1" max="1" width="5.875" style="5" customWidth="1"/>
    <col min="2" max="5" width="4.75390625" style="5" customWidth="1"/>
    <col min="6" max="6" width="7.00390625" style="5" customWidth="1"/>
    <col min="7" max="7" width="4.75390625" style="5" customWidth="1"/>
    <col min="8" max="8" width="3.375" style="5" customWidth="1"/>
    <col min="9" max="9" width="9.625" style="5" customWidth="1"/>
    <col min="10" max="10" width="4.75390625" style="5" customWidth="1"/>
    <col min="11" max="11" width="6.375" style="5" customWidth="1"/>
    <col min="12" max="12" width="9.125" style="5" customWidth="1"/>
    <col min="13" max="17" width="4.75390625" style="5" customWidth="1"/>
    <col min="18" max="18" width="9.625" style="5" customWidth="1"/>
    <col min="19" max="19" width="11.00390625" style="212" bestFit="1" customWidth="1"/>
    <col min="20" max="21" width="11.75390625" style="0" bestFit="1" customWidth="1"/>
  </cols>
  <sheetData>
    <row r="1" spans="1:18" ht="12.75">
      <c r="A1" s="315"/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315" t="s">
        <v>111</v>
      </c>
      <c r="M1" s="315"/>
      <c r="N1" s="315"/>
      <c r="O1" s="315"/>
      <c r="P1" s="315"/>
      <c r="Q1" s="316"/>
      <c r="R1" s="316"/>
    </row>
    <row r="2" spans="1:18" ht="12.75" customHeight="1">
      <c r="A2" s="549"/>
      <c r="B2" s="549"/>
      <c r="C2" s="549"/>
      <c r="D2" s="549"/>
      <c r="E2" s="549"/>
      <c r="F2" s="549"/>
      <c r="G2" s="212"/>
      <c r="H2" s="212"/>
      <c r="I2" s="212"/>
      <c r="J2" s="212"/>
      <c r="K2" s="212"/>
      <c r="L2" s="549" t="s">
        <v>174</v>
      </c>
      <c r="M2" s="549"/>
      <c r="N2" s="549"/>
      <c r="O2" s="549"/>
      <c r="P2" s="549"/>
      <c r="Q2" s="549"/>
      <c r="R2" s="549"/>
    </row>
    <row r="3" spans="1:18" ht="12.75">
      <c r="A3" s="549"/>
      <c r="B3" s="549"/>
      <c r="C3" s="549"/>
      <c r="D3" s="549"/>
      <c r="E3" s="549"/>
      <c r="F3" s="549"/>
      <c r="G3" s="212"/>
      <c r="H3" s="212"/>
      <c r="I3" s="212"/>
      <c r="J3" s="212"/>
      <c r="K3" s="212"/>
      <c r="L3" s="549"/>
      <c r="M3" s="549"/>
      <c r="N3" s="549"/>
      <c r="O3" s="549"/>
      <c r="P3" s="549"/>
      <c r="Q3" s="549"/>
      <c r="R3" s="549"/>
    </row>
    <row r="4" spans="1:18" ht="12.75">
      <c r="A4" s="315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315" t="s">
        <v>175</v>
      </c>
      <c r="M4" s="315"/>
      <c r="N4" s="315"/>
      <c r="O4" s="315"/>
      <c r="P4" s="315"/>
      <c r="Q4" s="316"/>
      <c r="R4" s="316"/>
    </row>
    <row r="5" spans="1:18" ht="12.75">
      <c r="A5" s="315"/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315" t="s">
        <v>66</v>
      </c>
      <c r="M5" s="315"/>
      <c r="N5" s="315"/>
      <c r="O5" s="315"/>
      <c r="P5" s="315"/>
      <c r="Q5" s="212"/>
      <c r="R5" s="212"/>
    </row>
    <row r="6" spans="1:18" ht="12.75">
      <c r="A6" s="212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</row>
    <row r="7" spans="1:18" ht="12.75">
      <c r="A7" s="212"/>
      <c r="B7" s="212"/>
      <c r="C7" s="212"/>
      <c r="D7" s="212"/>
      <c r="E7" s="212"/>
      <c r="F7" s="550" t="s">
        <v>24</v>
      </c>
      <c r="G7" s="550"/>
      <c r="H7" s="550"/>
      <c r="I7" s="550"/>
      <c r="J7" s="550"/>
      <c r="K7" s="550"/>
      <c r="L7" s="550"/>
      <c r="M7" s="550"/>
      <c r="N7" s="212"/>
      <c r="O7" s="212"/>
      <c r="P7" s="212"/>
      <c r="Q7" s="212"/>
      <c r="R7" s="212"/>
    </row>
    <row r="8" spans="1:18" ht="12.75">
      <c r="A8" s="212"/>
      <c r="B8" s="212"/>
      <c r="C8" s="212"/>
      <c r="D8" s="212"/>
      <c r="E8" s="550" t="s">
        <v>369</v>
      </c>
      <c r="F8" s="550"/>
      <c r="G8" s="550"/>
      <c r="H8" s="550"/>
      <c r="I8" s="550"/>
      <c r="J8" s="550"/>
      <c r="K8" s="550"/>
      <c r="L8" s="550"/>
      <c r="M8" s="550"/>
      <c r="N8" s="550"/>
      <c r="O8" s="550"/>
      <c r="P8" s="212"/>
      <c r="Q8" s="212"/>
      <c r="R8" s="212"/>
    </row>
    <row r="9" spans="1:18" ht="12.75">
      <c r="A9" s="212"/>
      <c r="B9" s="212"/>
      <c r="C9" s="212"/>
      <c r="D9" s="212"/>
      <c r="E9" s="361"/>
      <c r="F9" s="551" t="s">
        <v>176</v>
      </c>
      <c r="G9" s="551"/>
      <c r="H9" s="551"/>
      <c r="I9" s="551"/>
      <c r="J9" s="551"/>
      <c r="K9" s="551"/>
      <c r="L9" s="551"/>
      <c r="M9" s="551"/>
      <c r="N9" s="212"/>
      <c r="O9" s="212"/>
      <c r="P9" s="212"/>
      <c r="Q9" s="212"/>
      <c r="R9" s="212"/>
    </row>
    <row r="10" spans="1:18" ht="11.25" customHeight="1">
      <c r="A10" s="212"/>
      <c r="B10" s="337"/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 s="337"/>
      <c r="Q10" s="337"/>
      <c r="R10" s="337"/>
    </row>
    <row r="11" spans="1:18" ht="15.75" customHeight="1">
      <c r="A11" s="551" t="s">
        <v>97</v>
      </c>
      <c r="B11" s="551"/>
      <c r="C11" s="551"/>
      <c r="D11" s="551"/>
      <c r="E11" s="551"/>
      <c r="F11" s="551"/>
      <c r="G11" s="551"/>
      <c r="H11" s="551"/>
      <c r="I11" s="551"/>
      <c r="J11" s="551"/>
      <c r="K11" s="551"/>
      <c r="L11" s="551"/>
      <c r="M11" s="551"/>
      <c r="N11" s="551"/>
      <c r="O11" s="551"/>
      <c r="P11" s="551"/>
      <c r="Q11" s="551"/>
      <c r="R11" s="551"/>
    </row>
    <row r="12" spans="1:19" s="2" customFormat="1" ht="15" customHeight="1">
      <c r="A12" s="317" t="s">
        <v>25</v>
      </c>
      <c r="B12" s="505" t="s">
        <v>26</v>
      </c>
      <c r="C12" s="506"/>
      <c r="D12" s="506"/>
      <c r="E12" s="506"/>
      <c r="F12" s="506"/>
      <c r="G12" s="506"/>
      <c r="H12" s="507"/>
      <c r="I12" s="505" t="s">
        <v>28</v>
      </c>
      <c r="J12" s="506"/>
      <c r="K12" s="506"/>
      <c r="L12" s="506"/>
      <c r="M12" s="506"/>
      <c r="N12" s="507"/>
      <c r="O12" s="505" t="s">
        <v>27</v>
      </c>
      <c r="P12" s="506"/>
      <c r="Q12" s="506"/>
      <c r="R12" s="507"/>
      <c r="S12" s="214"/>
    </row>
    <row r="13" spans="1:19" s="2" customFormat="1" ht="12" customHeight="1">
      <c r="A13" s="332">
        <v>1</v>
      </c>
      <c r="B13" s="505">
        <v>2</v>
      </c>
      <c r="C13" s="506"/>
      <c r="D13" s="506"/>
      <c r="E13" s="506"/>
      <c r="F13" s="506"/>
      <c r="G13" s="506"/>
      <c r="H13" s="507"/>
      <c r="I13" s="505">
        <v>3</v>
      </c>
      <c r="J13" s="506"/>
      <c r="K13" s="506"/>
      <c r="L13" s="506"/>
      <c r="M13" s="506"/>
      <c r="N13" s="507"/>
      <c r="O13" s="505">
        <v>4</v>
      </c>
      <c r="P13" s="506"/>
      <c r="Q13" s="506"/>
      <c r="R13" s="507"/>
      <c r="S13" s="214"/>
    </row>
    <row r="14" spans="1:20" s="2" customFormat="1" ht="13.5" customHeight="1">
      <c r="A14" s="259">
        <v>1</v>
      </c>
      <c r="B14" s="556" t="s">
        <v>199</v>
      </c>
      <c r="C14" s="557"/>
      <c r="D14" s="557"/>
      <c r="E14" s="557"/>
      <c r="F14" s="557"/>
      <c r="G14" s="557"/>
      <c r="H14" s="558"/>
      <c r="I14" s="535"/>
      <c r="J14" s="536"/>
      <c r="K14" s="536"/>
      <c r="L14" s="536"/>
      <c r="M14" s="536"/>
      <c r="N14" s="537"/>
      <c r="O14" s="514">
        <f>'смета О'!N124</f>
        <v>3010990</v>
      </c>
      <c r="P14" s="515"/>
      <c r="Q14" s="515"/>
      <c r="R14" s="516"/>
      <c r="S14" s="214"/>
      <c r="T14" s="211"/>
    </row>
    <row r="15" spans="1:20" s="2" customFormat="1" ht="13.5" customHeight="1">
      <c r="A15" s="259">
        <v>1</v>
      </c>
      <c r="B15" s="556" t="s">
        <v>215</v>
      </c>
      <c r="C15" s="557"/>
      <c r="D15" s="557"/>
      <c r="E15" s="557"/>
      <c r="F15" s="557"/>
      <c r="G15" s="557"/>
      <c r="H15" s="558"/>
      <c r="I15" s="535"/>
      <c r="J15" s="536"/>
      <c r="K15" s="536"/>
      <c r="L15" s="536"/>
      <c r="M15" s="536"/>
      <c r="N15" s="537"/>
      <c r="O15" s="514">
        <f>'смета О'!N81</f>
        <v>654180</v>
      </c>
      <c r="P15" s="515"/>
      <c r="Q15" s="515"/>
      <c r="R15" s="516"/>
      <c r="S15" s="214"/>
      <c r="T15" s="211"/>
    </row>
    <row r="16" spans="1:19" s="2" customFormat="1" ht="15" customHeight="1">
      <c r="A16" s="259">
        <v>3</v>
      </c>
      <c r="B16" s="556" t="s">
        <v>200</v>
      </c>
      <c r="C16" s="557"/>
      <c r="D16" s="557"/>
      <c r="E16" s="557"/>
      <c r="F16" s="557"/>
      <c r="G16" s="557"/>
      <c r="H16" s="558"/>
      <c r="I16" s="535"/>
      <c r="J16" s="536"/>
      <c r="K16" s="536"/>
      <c r="L16" s="536"/>
      <c r="M16" s="536"/>
      <c r="N16" s="537"/>
      <c r="O16" s="514">
        <f>'смета О'!N127</f>
        <v>849280</v>
      </c>
      <c r="P16" s="515"/>
      <c r="Q16" s="515"/>
      <c r="R16" s="516"/>
      <c r="S16" s="214"/>
    </row>
    <row r="17" spans="1:19" s="2" customFormat="1" ht="15" customHeight="1">
      <c r="A17" s="259">
        <v>3</v>
      </c>
      <c r="B17" s="556" t="s">
        <v>309</v>
      </c>
      <c r="C17" s="557"/>
      <c r="D17" s="557"/>
      <c r="E17" s="557"/>
      <c r="F17" s="557"/>
      <c r="G17" s="557"/>
      <c r="H17" s="558"/>
      <c r="I17" s="535"/>
      <c r="J17" s="536"/>
      <c r="K17" s="536"/>
      <c r="L17" s="536"/>
      <c r="M17" s="536"/>
      <c r="N17" s="537"/>
      <c r="O17" s="514">
        <f>'смета О'!N86</f>
        <v>219870</v>
      </c>
      <c r="P17" s="515"/>
      <c r="Q17" s="515"/>
      <c r="R17" s="516"/>
      <c r="S17" s="214"/>
    </row>
    <row r="18" spans="1:19" s="2" customFormat="1" ht="15" customHeight="1">
      <c r="A18" s="338"/>
      <c r="B18" s="539" t="s">
        <v>99</v>
      </c>
      <c r="C18" s="540"/>
      <c r="D18" s="540"/>
      <c r="E18" s="540"/>
      <c r="F18" s="540"/>
      <c r="G18" s="540"/>
      <c r="H18" s="541"/>
      <c r="I18" s="542"/>
      <c r="J18" s="543"/>
      <c r="K18" s="543"/>
      <c r="L18" s="543"/>
      <c r="M18" s="543"/>
      <c r="N18" s="544"/>
      <c r="O18" s="545">
        <f>SUM(O14:R17)</f>
        <v>4734320</v>
      </c>
      <c r="P18" s="546"/>
      <c r="Q18" s="546"/>
      <c r="R18" s="547"/>
      <c r="S18" s="214"/>
    </row>
    <row r="19" spans="1:19" s="2" customFormat="1" ht="15" customHeight="1">
      <c r="A19" s="227"/>
      <c r="B19" s="318"/>
      <c r="C19" s="318"/>
      <c r="D19" s="318"/>
      <c r="E19" s="318"/>
      <c r="F19" s="318"/>
      <c r="G19" s="318"/>
      <c r="H19" s="318"/>
      <c r="I19" s="227"/>
      <c r="J19" s="227"/>
      <c r="K19" s="227"/>
      <c r="L19" s="227"/>
      <c r="M19" s="227"/>
      <c r="N19" s="227"/>
      <c r="O19" s="319"/>
      <c r="P19" s="319"/>
      <c r="Q19" s="319"/>
      <c r="R19" s="319"/>
      <c r="S19" s="214"/>
    </row>
    <row r="20" spans="1:19" s="2" customFormat="1" ht="15" customHeight="1">
      <c r="A20" s="551" t="s">
        <v>203</v>
      </c>
      <c r="B20" s="551"/>
      <c r="C20" s="551"/>
      <c r="D20" s="551"/>
      <c r="E20" s="551"/>
      <c r="F20" s="551"/>
      <c r="G20" s="551"/>
      <c r="H20" s="551"/>
      <c r="I20" s="551"/>
      <c r="J20" s="551"/>
      <c r="K20" s="551"/>
      <c r="L20" s="551"/>
      <c r="M20" s="551"/>
      <c r="N20" s="551"/>
      <c r="O20" s="551"/>
      <c r="P20" s="551"/>
      <c r="Q20" s="551"/>
      <c r="R20" s="551"/>
      <c r="S20" s="214"/>
    </row>
    <row r="21" spans="1:19" s="2" customFormat="1" ht="15" customHeight="1">
      <c r="A21" s="212"/>
      <c r="B21" s="337"/>
      <c r="C21" s="337"/>
      <c r="D21" s="337"/>
      <c r="E21" s="337"/>
      <c r="F21" s="337"/>
      <c r="G21" s="337"/>
      <c r="H21" s="337"/>
      <c r="I21" s="337"/>
      <c r="J21" s="337"/>
      <c r="K21" s="337"/>
      <c r="L21" s="337"/>
      <c r="M21" s="337"/>
      <c r="N21" s="337"/>
      <c r="O21" s="337"/>
      <c r="P21" s="337"/>
      <c r="Q21" s="337"/>
      <c r="R21" s="337"/>
      <c r="S21" s="214"/>
    </row>
    <row r="22" spans="1:18" ht="15" customHeight="1" hidden="1" outlineLevel="1">
      <c r="A22" s="317" t="s">
        <v>25</v>
      </c>
      <c r="B22" s="505" t="s">
        <v>26</v>
      </c>
      <c r="C22" s="506"/>
      <c r="D22" s="506"/>
      <c r="E22" s="506"/>
      <c r="F22" s="506"/>
      <c r="G22" s="506"/>
      <c r="H22" s="507"/>
      <c r="I22" s="505" t="s">
        <v>28</v>
      </c>
      <c r="J22" s="506"/>
      <c r="K22" s="506"/>
      <c r="L22" s="506"/>
      <c r="M22" s="506"/>
      <c r="N22" s="507"/>
      <c r="O22" s="505" t="s">
        <v>27</v>
      </c>
      <c r="P22" s="506"/>
      <c r="Q22" s="506"/>
      <c r="R22" s="507"/>
    </row>
    <row r="23" spans="1:18" ht="15.75" customHeight="1" hidden="1" outlineLevel="1">
      <c r="A23" s="332">
        <v>1</v>
      </c>
      <c r="B23" s="505">
        <v>2</v>
      </c>
      <c r="C23" s="506"/>
      <c r="D23" s="506"/>
      <c r="E23" s="506"/>
      <c r="F23" s="506"/>
      <c r="G23" s="506"/>
      <c r="H23" s="507"/>
      <c r="I23" s="505">
        <v>3</v>
      </c>
      <c r="J23" s="506"/>
      <c r="K23" s="506"/>
      <c r="L23" s="506"/>
      <c r="M23" s="506"/>
      <c r="N23" s="507"/>
      <c r="O23" s="505">
        <v>4</v>
      </c>
      <c r="P23" s="506"/>
      <c r="Q23" s="506"/>
      <c r="R23" s="507"/>
    </row>
    <row r="24" spans="1:19" s="2" customFormat="1" ht="15.75" customHeight="1" hidden="1" outlineLevel="1">
      <c r="A24" s="332">
        <v>1</v>
      </c>
      <c r="B24" s="493" t="s">
        <v>210</v>
      </c>
      <c r="C24" s="494"/>
      <c r="D24" s="494"/>
      <c r="E24" s="494"/>
      <c r="F24" s="494"/>
      <c r="G24" s="494"/>
      <c r="H24" s="495"/>
      <c r="I24" s="535" t="s">
        <v>168</v>
      </c>
      <c r="J24" s="536"/>
      <c r="K24" s="536"/>
      <c r="L24" s="536"/>
      <c r="M24" s="536"/>
      <c r="N24" s="537"/>
      <c r="O24" s="514">
        <v>0</v>
      </c>
      <c r="P24" s="515"/>
      <c r="Q24" s="515"/>
      <c r="R24" s="516"/>
      <c r="S24" s="214"/>
    </row>
    <row r="25" spans="1:19" s="2" customFormat="1" ht="13.5" customHeight="1" hidden="1" outlineLevel="1">
      <c r="A25" s="332">
        <v>2</v>
      </c>
      <c r="B25" s="493" t="s">
        <v>211</v>
      </c>
      <c r="C25" s="494"/>
      <c r="D25" s="494"/>
      <c r="E25" s="494"/>
      <c r="F25" s="494"/>
      <c r="G25" s="494"/>
      <c r="H25" s="495"/>
      <c r="I25" s="339"/>
      <c r="J25" s="340"/>
      <c r="K25" s="340" t="s">
        <v>205</v>
      </c>
      <c r="L25" s="340"/>
      <c r="M25" s="340"/>
      <c r="N25" s="341"/>
      <c r="O25" s="514">
        <v>0</v>
      </c>
      <c r="P25" s="515"/>
      <c r="Q25" s="515"/>
      <c r="R25" s="516"/>
      <c r="S25" s="214"/>
    </row>
    <row r="26" spans="1:19" s="2" customFormat="1" ht="17.25" customHeight="1" hidden="1" outlineLevel="1">
      <c r="A26" s="338"/>
      <c r="B26" s="539" t="s">
        <v>99</v>
      </c>
      <c r="C26" s="540"/>
      <c r="D26" s="540"/>
      <c r="E26" s="540"/>
      <c r="F26" s="540"/>
      <c r="G26" s="540"/>
      <c r="H26" s="541"/>
      <c r="I26" s="542"/>
      <c r="J26" s="543"/>
      <c r="K26" s="543"/>
      <c r="L26" s="543"/>
      <c r="M26" s="543"/>
      <c r="N26" s="544"/>
      <c r="O26" s="545">
        <f>O24+O25</f>
        <v>0</v>
      </c>
      <c r="P26" s="546"/>
      <c r="Q26" s="546"/>
      <c r="R26" s="547"/>
      <c r="S26" s="214"/>
    </row>
    <row r="27" spans="1:19" s="2" customFormat="1" ht="15.75" customHeight="1" hidden="1" outlineLevel="1">
      <c r="A27" s="551" t="s">
        <v>212</v>
      </c>
      <c r="B27" s="551"/>
      <c r="C27" s="551"/>
      <c r="D27" s="551"/>
      <c r="E27" s="551"/>
      <c r="F27" s="551"/>
      <c r="G27" s="551"/>
      <c r="H27" s="551"/>
      <c r="I27" s="551"/>
      <c r="J27" s="551"/>
      <c r="K27" s="551"/>
      <c r="L27" s="551"/>
      <c r="M27" s="551"/>
      <c r="N27" s="551"/>
      <c r="O27" s="551"/>
      <c r="P27" s="551"/>
      <c r="Q27" s="551"/>
      <c r="R27" s="551"/>
      <c r="S27" s="214"/>
    </row>
    <row r="28" spans="1:19" s="2" customFormat="1" ht="15" customHeight="1" hidden="1" outlineLevel="1">
      <c r="A28" s="317" t="s">
        <v>25</v>
      </c>
      <c r="B28" s="505" t="s">
        <v>26</v>
      </c>
      <c r="C28" s="506"/>
      <c r="D28" s="506"/>
      <c r="E28" s="506"/>
      <c r="F28" s="506"/>
      <c r="G28" s="506"/>
      <c r="H28" s="507"/>
      <c r="I28" s="505" t="s">
        <v>28</v>
      </c>
      <c r="J28" s="506"/>
      <c r="K28" s="506"/>
      <c r="L28" s="506"/>
      <c r="M28" s="506"/>
      <c r="N28" s="507"/>
      <c r="O28" s="505" t="s">
        <v>27</v>
      </c>
      <c r="P28" s="506"/>
      <c r="Q28" s="506"/>
      <c r="R28" s="507"/>
      <c r="S28" s="214"/>
    </row>
    <row r="29" spans="1:18" ht="18" customHeight="1" collapsed="1">
      <c r="A29" s="332">
        <v>1</v>
      </c>
      <c r="B29" s="505">
        <v>2</v>
      </c>
      <c r="C29" s="506"/>
      <c r="D29" s="506"/>
      <c r="E29" s="506"/>
      <c r="F29" s="506"/>
      <c r="G29" s="506"/>
      <c r="H29" s="507"/>
      <c r="I29" s="505">
        <v>3</v>
      </c>
      <c r="J29" s="506"/>
      <c r="K29" s="506"/>
      <c r="L29" s="506"/>
      <c r="M29" s="506"/>
      <c r="N29" s="507"/>
      <c r="O29" s="505">
        <v>4</v>
      </c>
      <c r="P29" s="506"/>
      <c r="Q29" s="506"/>
      <c r="R29" s="507"/>
    </row>
    <row r="30" spans="1:19" s="2" customFormat="1" ht="24" customHeight="1">
      <c r="A30" s="259">
        <v>1</v>
      </c>
      <c r="B30" s="493" t="s">
        <v>201</v>
      </c>
      <c r="C30" s="494"/>
      <c r="D30" s="494"/>
      <c r="E30" s="494"/>
      <c r="F30" s="494"/>
      <c r="G30" s="494"/>
      <c r="H30" s="495"/>
      <c r="I30" s="535"/>
      <c r="J30" s="536"/>
      <c r="K30" s="536"/>
      <c r="L30" s="536"/>
      <c r="M30" s="536"/>
      <c r="N30" s="537"/>
      <c r="O30" s="514">
        <f>'смета О'!N126</f>
        <v>909310</v>
      </c>
      <c r="P30" s="515"/>
      <c r="Q30" s="515"/>
      <c r="R30" s="516"/>
      <c r="S30" s="214"/>
    </row>
    <row r="31" spans="1:19" s="2" customFormat="1" ht="25.5" customHeight="1">
      <c r="A31" s="259">
        <v>1</v>
      </c>
      <c r="B31" s="493" t="s">
        <v>310</v>
      </c>
      <c r="C31" s="494"/>
      <c r="D31" s="494"/>
      <c r="E31" s="494"/>
      <c r="F31" s="494"/>
      <c r="G31" s="494"/>
      <c r="H31" s="495"/>
      <c r="I31" s="535"/>
      <c r="J31" s="536"/>
      <c r="K31" s="536"/>
      <c r="L31" s="536"/>
      <c r="M31" s="536"/>
      <c r="N31" s="537"/>
      <c r="O31" s="514">
        <f>'смета О'!N83</f>
        <v>197560</v>
      </c>
      <c r="P31" s="515"/>
      <c r="Q31" s="515"/>
      <c r="R31" s="516"/>
      <c r="S31" s="214"/>
    </row>
    <row r="32" spans="1:19" s="2" customFormat="1" ht="24.75" customHeight="1">
      <c r="A32" s="259">
        <v>3</v>
      </c>
      <c r="B32" s="493" t="s">
        <v>202</v>
      </c>
      <c r="C32" s="494"/>
      <c r="D32" s="494"/>
      <c r="E32" s="494"/>
      <c r="F32" s="494"/>
      <c r="G32" s="494"/>
      <c r="H32" s="495"/>
      <c r="I32" s="535"/>
      <c r="J32" s="536"/>
      <c r="K32" s="536"/>
      <c r="L32" s="536"/>
      <c r="M32" s="536"/>
      <c r="N32" s="537"/>
      <c r="O32" s="514">
        <f>'смета О'!N128</f>
        <v>256480</v>
      </c>
      <c r="P32" s="515"/>
      <c r="Q32" s="515"/>
      <c r="R32" s="516"/>
      <c r="S32" s="214"/>
    </row>
    <row r="33" spans="1:19" s="2" customFormat="1" ht="24.75" customHeight="1">
      <c r="A33" s="259">
        <v>1</v>
      </c>
      <c r="B33" s="493" t="s">
        <v>310</v>
      </c>
      <c r="C33" s="494"/>
      <c r="D33" s="494"/>
      <c r="E33" s="494"/>
      <c r="F33" s="494"/>
      <c r="G33" s="494"/>
      <c r="H33" s="495"/>
      <c r="I33" s="535"/>
      <c r="J33" s="536"/>
      <c r="K33" s="536"/>
      <c r="L33" s="536"/>
      <c r="M33" s="536"/>
      <c r="N33" s="537"/>
      <c r="O33" s="514">
        <f>'смета О'!N88</f>
        <v>66400</v>
      </c>
      <c r="P33" s="515"/>
      <c r="Q33" s="515"/>
      <c r="R33" s="516"/>
      <c r="S33" s="214"/>
    </row>
    <row r="34" spans="1:19" s="2" customFormat="1" ht="15" customHeight="1">
      <c r="A34" s="338"/>
      <c r="B34" s="539" t="s">
        <v>99</v>
      </c>
      <c r="C34" s="540"/>
      <c r="D34" s="540"/>
      <c r="E34" s="540"/>
      <c r="F34" s="540"/>
      <c r="G34" s="540"/>
      <c r="H34" s="541"/>
      <c r="I34" s="542"/>
      <c r="J34" s="543"/>
      <c r="K34" s="543"/>
      <c r="L34" s="543"/>
      <c r="M34" s="543"/>
      <c r="N34" s="544"/>
      <c r="O34" s="545">
        <f>SUM(O30:R33)</f>
        <v>1429750</v>
      </c>
      <c r="P34" s="546"/>
      <c r="Q34" s="546"/>
      <c r="R34" s="547"/>
      <c r="S34" s="214"/>
    </row>
    <row r="35" spans="1:19" s="2" customFormat="1" ht="7.5" customHeight="1">
      <c r="A35" s="227"/>
      <c r="B35" s="318"/>
      <c r="C35" s="318"/>
      <c r="D35" s="318"/>
      <c r="E35" s="318"/>
      <c r="F35" s="318"/>
      <c r="G35" s="318"/>
      <c r="H35" s="318"/>
      <c r="I35" s="227"/>
      <c r="J35" s="227"/>
      <c r="K35" s="227"/>
      <c r="L35" s="227"/>
      <c r="M35" s="227"/>
      <c r="N35" s="227"/>
      <c r="O35" s="319"/>
      <c r="P35" s="319"/>
      <c r="Q35" s="319"/>
      <c r="R35" s="319"/>
      <c r="S35" s="214"/>
    </row>
    <row r="36" spans="1:19" s="2" customFormat="1" ht="15" customHeight="1">
      <c r="A36" s="492" t="s">
        <v>71</v>
      </c>
      <c r="B36" s="492"/>
      <c r="C36" s="492"/>
      <c r="D36" s="492"/>
      <c r="E36" s="492"/>
      <c r="F36" s="492"/>
      <c r="G36" s="492"/>
      <c r="H36" s="492"/>
      <c r="I36" s="492"/>
      <c r="J36" s="492"/>
      <c r="K36" s="492"/>
      <c r="L36" s="492"/>
      <c r="M36" s="492"/>
      <c r="N36" s="492"/>
      <c r="O36" s="492"/>
      <c r="P36" s="492"/>
      <c r="Q36" s="492"/>
      <c r="R36" s="492"/>
      <c r="S36" s="214"/>
    </row>
    <row r="37" spans="1:19" s="2" customFormat="1" ht="13.5" customHeight="1">
      <c r="A37" s="343"/>
      <c r="B37" s="343"/>
      <c r="C37" s="343"/>
      <c r="D37" s="343"/>
      <c r="E37" s="343"/>
      <c r="F37" s="343"/>
      <c r="G37" s="343"/>
      <c r="H37" s="343"/>
      <c r="I37" s="343"/>
      <c r="J37" s="343"/>
      <c r="K37" s="343"/>
      <c r="L37" s="343"/>
      <c r="M37" s="343"/>
      <c r="N37" s="343"/>
      <c r="O37" s="343"/>
      <c r="P37" s="214" t="s">
        <v>30</v>
      </c>
      <c r="Q37" s="343"/>
      <c r="R37" s="212"/>
      <c r="S37" s="214"/>
    </row>
    <row r="38" spans="1:19" s="2" customFormat="1" ht="15" customHeight="1">
      <c r="A38" s="332" t="s">
        <v>25</v>
      </c>
      <c r="B38" s="569" t="s">
        <v>26</v>
      </c>
      <c r="C38" s="569"/>
      <c r="D38" s="569"/>
      <c r="E38" s="569"/>
      <c r="F38" s="569"/>
      <c r="G38" s="569"/>
      <c r="H38" s="569"/>
      <c r="I38" s="569" t="s">
        <v>28</v>
      </c>
      <c r="J38" s="569"/>
      <c r="K38" s="505" t="s">
        <v>115</v>
      </c>
      <c r="L38" s="506"/>
      <c r="M38" s="506"/>
      <c r="N38" s="506"/>
      <c r="O38" s="506"/>
      <c r="P38" s="506"/>
      <c r="Q38" s="506"/>
      <c r="R38" s="507"/>
      <c r="S38" s="214"/>
    </row>
    <row r="39" spans="1:19" s="2" customFormat="1" ht="15" customHeight="1">
      <c r="A39" s="332">
        <v>1</v>
      </c>
      <c r="B39" s="569">
        <v>2</v>
      </c>
      <c r="C39" s="569"/>
      <c r="D39" s="569"/>
      <c r="E39" s="569"/>
      <c r="F39" s="569"/>
      <c r="G39" s="569"/>
      <c r="H39" s="569"/>
      <c r="I39" s="569">
        <v>3</v>
      </c>
      <c r="J39" s="569"/>
      <c r="K39" s="505">
        <v>4</v>
      </c>
      <c r="L39" s="506"/>
      <c r="M39" s="506"/>
      <c r="N39" s="506"/>
      <c r="O39" s="506"/>
      <c r="P39" s="506"/>
      <c r="Q39" s="506"/>
      <c r="R39" s="507"/>
      <c r="S39" s="214"/>
    </row>
    <row r="40" spans="1:19" s="2" customFormat="1" ht="35.25" customHeight="1">
      <c r="A40" s="332">
        <v>1</v>
      </c>
      <c r="B40" s="493" t="s">
        <v>397</v>
      </c>
      <c r="C40" s="494"/>
      <c r="D40" s="494"/>
      <c r="E40" s="494"/>
      <c r="F40" s="494"/>
      <c r="G40" s="494"/>
      <c r="H40" s="495"/>
      <c r="I40" s="572"/>
      <c r="J40" s="572"/>
      <c r="K40" s="508">
        <v>5088</v>
      </c>
      <c r="L40" s="573"/>
      <c r="M40" s="573"/>
      <c r="N40" s="573"/>
      <c r="O40" s="573"/>
      <c r="P40" s="573"/>
      <c r="Q40" s="573"/>
      <c r="R40" s="509"/>
      <c r="S40" s="214"/>
    </row>
    <row r="41" spans="1:19" s="2" customFormat="1" ht="37.5" customHeight="1">
      <c r="A41" s="332">
        <v>1</v>
      </c>
      <c r="B41" s="493" t="s">
        <v>399</v>
      </c>
      <c r="C41" s="494"/>
      <c r="D41" s="494"/>
      <c r="E41" s="494"/>
      <c r="F41" s="494"/>
      <c r="G41" s="494"/>
      <c r="H41" s="495"/>
      <c r="I41" s="572"/>
      <c r="J41" s="572"/>
      <c r="K41" s="508">
        <v>5088</v>
      </c>
      <c r="L41" s="573"/>
      <c r="M41" s="573"/>
      <c r="N41" s="573"/>
      <c r="O41" s="573"/>
      <c r="P41" s="573"/>
      <c r="Q41" s="573"/>
      <c r="R41" s="509"/>
      <c r="S41" s="214"/>
    </row>
    <row r="42" spans="1:19" s="2" customFormat="1" ht="35.25" customHeight="1">
      <c r="A42" s="332">
        <v>1</v>
      </c>
      <c r="B42" s="493" t="s">
        <v>398</v>
      </c>
      <c r="C42" s="494"/>
      <c r="D42" s="494"/>
      <c r="E42" s="494"/>
      <c r="F42" s="494"/>
      <c r="G42" s="494"/>
      <c r="H42" s="495"/>
      <c r="I42" s="572"/>
      <c r="J42" s="572"/>
      <c r="K42" s="508">
        <v>5088</v>
      </c>
      <c r="L42" s="573"/>
      <c r="M42" s="573"/>
      <c r="N42" s="573"/>
      <c r="O42" s="573"/>
      <c r="P42" s="573"/>
      <c r="Q42" s="573"/>
      <c r="R42" s="509"/>
      <c r="S42" s="214"/>
    </row>
    <row r="43" spans="1:19" s="2" customFormat="1" ht="36" customHeight="1">
      <c r="A43" s="332">
        <v>1</v>
      </c>
      <c r="B43" s="493" t="s">
        <v>400</v>
      </c>
      <c r="C43" s="494"/>
      <c r="D43" s="494"/>
      <c r="E43" s="494"/>
      <c r="F43" s="494"/>
      <c r="G43" s="494"/>
      <c r="H43" s="495"/>
      <c r="I43" s="572"/>
      <c r="J43" s="572"/>
      <c r="K43" s="508">
        <v>5088</v>
      </c>
      <c r="L43" s="573"/>
      <c r="M43" s="573"/>
      <c r="N43" s="573"/>
      <c r="O43" s="573"/>
      <c r="P43" s="573"/>
      <c r="Q43" s="573"/>
      <c r="R43" s="509"/>
      <c r="S43" s="214"/>
    </row>
    <row r="44" spans="1:19" s="2" customFormat="1" ht="15" customHeight="1">
      <c r="A44" s="332"/>
      <c r="B44" s="501" t="s">
        <v>57</v>
      </c>
      <c r="C44" s="502"/>
      <c r="D44" s="502"/>
      <c r="E44" s="502"/>
      <c r="F44" s="502"/>
      <c r="G44" s="502"/>
      <c r="H44" s="502"/>
      <c r="I44" s="502"/>
      <c r="J44" s="502"/>
      <c r="K44" s="574">
        <f>SUM(K40:K43)</f>
        <v>20352</v>
      </c>
      <c r="L44" s="574"/>
      <c r="M44" s="574"/>
      <c r="N44" s="574"/>
      <c r="O44" s="574"/>
      <c r="P44" s="574"/>
      <c r="Q44" s="574"/>
      <c r="R44" s="575"/>
      <c r="S44" s="214"/>
    </row>
    <row r="45" spans="1:19" s="2" customFormat="1" ht="14.25" customHeight="1">
      <c r="A45" s="212"/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4"/>
    </row>
    <row r="46" spans="1:19" s="2" customFormat="1" ht="9.75" customHeight="1" hidden="1">
      <c r="A46" s="264"/>
      <c r="B46" s="345"/>
      <c r="C46" s="345"/>
      <c r="D46" s="212"/>
      <c r="E46" s="212"/>
      <c r="F46" s="212"/>
      <c r="G46" s="346"/>
      <c r="H46" s="571"/>
      <c r="I46" s="571"/>
      <c r="J46" s="571"/>
      <c r="K46" s="346"/>
      <c r="L46" s="346"/>
      <c r="M46" s="212"/>
      <c r="N46" s="212"/>
      <c r="O46" s="212"/>
      <c r="P46" s="212"/>
      <c r="Q46" s="212"/>
      <c r="R46" s="212"/>
      <c r="S46" s="214"/>
    </row>
    <row r="47" spans="1:19" s="2" customFormat="1" ht="15" customHeight="1" hidden="1">
      <c r="A47" s="347"/>
      <c r="B47" s="346"/>
      <c r="C47" s="346"/>
      <c r="D47" s="346"/>
      <c r="E47" s="346"/>
      <c r="F47" s="346"/>
      <c r="G47" s="346"/>
      <c r="H47" s="348"/>
      <c r="I47" s="348"/>
      <c r="J47" s="346"/>
      <c r="K47" s="346"/>
      <c r="L47" s="346"/>
      <c r="M47" s="212"/>
      <c r="N47" s="212"/>
      <c r="O47" s="212"/>
      <c r="P47" s="212"/>
      <c r="Q47" s="212"/>
      <c r="R47" s="212"/>
      <c r="S47" s="214"/>
    </row>
    <row r="48" spans="1:19" s="2" customFormat="1" ht="3" customHeight="1">
      <c r="A48" s="347"/>
      <c r="B48" s="349"/>
      <c r="C48" s="349"/>
      <c r="D48" s="349"/>
      <c r="E48" s="349"/>
      <c r="F48" s="349"/>
      <c r="G48" s="349"/>
      <c r="H48" s="348"/>
      <c r="I48" s="348"/>
      <c r="J48" s="346"/>
      <c r="K48" s="346"/>
      <c r="L48" s="346"/>
      <c r="M48" s="212"/>
      <c r="N48" s="212"/>
      <c r="O48" s="212"/>
      <c r="P48" s="212"/>
      <c r="Q48" s="212"/>
      <c r="R48" s="212"/>
      <c r="S48" s="214"/>
    </row>
    <row r="49" spans="1:19" s="2" customFormat="1" ht="15" customHeight="1" hidden="1">
      <c r="A49" s="350"/>
      <c r="B49" s="350"/>
      <c r="C49" s="350"/>
      <c r="D49" s="350"/>
      <c r="E49" s="350"/>
      <c r="F49" s="350"/>
      <c r="G49" s="350"/>
      <c r="H49" s="350"/>
      <c r="I49" s="350"/>
      <c r="J49" s="350"/>
      <c r="K49" s="350"/>
      <c r="L49" s="350"/>
      <c r="M49" s="212"/>
      <c r="N49" s="212"/>
      <c r="O49" s="212"/>
      <c r="P49" s="212"/>
      <c r="Q49" s="212"/>
      <c r="R49" s="212"/>
      <c r="S49" s="214"/>
    </row>
    <row r="50" spans="1:19" s="2" customFormat="1" ht="15" customHeight="1" hidden="1">
      <c r="A50" s="212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4"/>
    </row>
    <row r="51" spans="1:19" s="2" customFormat="1" ht="15" customHeight="1" hidden="1">
      <c r="A51" s="350"/>
      <c r="B51" s="212"/>
      <c r="C51" s="212"/>
      <c r="D51" s="212"/>
      <c r="E51" s="212"/>
      <c r="F51" s="212"/>
      <c r="G51" s="212"/>
      <c r="H51" s="350"/>
      <c r="I51" s="350"/>
      <c r="J51" s="350"/>
      <c r="K51" s="212"/>
      <c r="L51" s="350"/>
      <c r="M51" s="212"/>
      <c r="N51" s="212"/>
      <c r="O51" s="212"/>
      <c r="P51" s="212"/>
      <c r="Q51" s="212"/>
      <c r="R51" s="212"/>
      <c r="S51" s="214"/>
    </row>
    <row r="52" spans="1:19" s="2" customFormat="1" ht="15" customHeight="1" hidden="1">
      <c r="A52" s="215"/>
      <c r="B52" s="212"/>
      <c r="C52" s="212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4"/>
    </row>
    <row r="53" spans="1:19" s="2" customFormat="1" ht="15" customHeight="1" hidden="1">
      <c r="A53" s="212"/>
      <c r="B53" s="212"/>
      <c r="C53" s="212"/>
      <c r="D53" s="212"/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P53" s="212"/>
      <c r="Q53" s="212"/>
      <c r="R53" s="212"/>
      <c r="S53" s="214"/>
    </row>
    <row r="54" spans="1:19" s="2" customFormat="1" ht="15" customHeight="1">
      <c r="A54" s="492" t="s">
        <v>131</v>
      </c>
      <c r="B54" s="492"/>
      <c r="C54" s="492"/>
      <c r="D54" s="492"/>
      <c r="E54" s="492"/>
      <c r="F54" s="492"/>
      <c r="G54" s="492"/>
      <c r="H54" s="492"/>
      <c r="I54" s="492"/>
      <c r="J54" s="492"/>
      <c r="K54" s="492"/>
      <c r="L54" s="492"/>
      <c r="M54" s="492"/>
      <c r="N54" s="492"/>
      <c r="O54" s="492"/>
      <c r="P54" s="492"/>
      <c r="Q54" s="492"/>
      <c r="R54" s="492"/>
      <c r="S54" s="214"/>
    </row>
    <row r="55" spans="1:19" s="2" customFormat="1" ht="15" customHeight="1">
      <c r="A55" s="321"/>
      <c r="B55" s="321"/>
      <c r="C55" s="321"/>
      <c r="D55" s="321"/>
      <c r="E55" s="321"/>
      <c r="F55" s="321"/>
      <c r="G55" s="321"/>
      <c r="H55" s="321"/>
      <c r="I55" s="321"/>
      <c r="J55" s="321"/>
      <c r="K55" s="321"/>
      <c r="L55" s="321"/>
      <c r="M55" s="321"/>
      <c r="N55" s="321"/>
      <c r="O55" s="325"/>
      <c r="P55" s="326"/>
      <c r="Q55" s="214"/>
      <c r="R55" s="214"/>
      <c r="S55" s="214"/>
    </row>
    <row r="56" spans="1:19" s="2" customFormat="1" ht="15" customHeight="1">
      <c r="A56" s="332" t="s">
        <v>25</v>
      </c>
      <c r="B56" s="505" t="s">
        <v>26</v>
      </c>
      <c r="C56" s="506"/>
      <c r="D56" s="506"/>
      <c r="E56" s="506"/>
      <c r="F56" s="506"/>
      <c r="G56" s="506"/>
      <c r="H56" s="507"/>
      <c r="I56" s="505" t="s">
        <v>28</v>
      </c>
      <c r="J56" s="507"/>
      <c r="K56" s="505" t="s">
        <v>115</v>
      </c>
      <c r="L56" s="506"/>
      <c r="M56" s="506"/>
      <c r="N56" s="506"/>
      <c r="O56" s="506"/>
      <c r="P56" s="506"/>
      <c r="Q56" s="506"/>
      <c r="R56" s="507"/>
      <c r="S56" s="214"/>
    </row>
    <row r="57" spans="1:19" s="2" customFormat="1" ht="15" customHeight="1">
      <c r="A57" s="332">
        <v>1</v>
      </c>
      <c r="B57" s="505">
        <v>2</v>
      </c>
      <c r="C57" s="506"/>
      <c r="D57" s="506"/>
      <c r="E57" s="506"/>
      <c r="F57" s="506"/>
      <c r="G57" s="506"/>
      <c r="H57" s="507"/>
      <c r="I57" s="505">
        <v>3</v>
      </c>
      <c r="J57" s="507"/>
      <c r="K57" s="505">
        <v>4</v>
      </c>
      <c r="L57" s="506"/>
      <c r="M57" s="506"/>
      <c r="N57" s="506"/>
      <c r="O57" s="506"/>
      <c r="P57" s="506"/>
      <c r="Q57" s="506"/>
      <c r="R57" s="507"/>
      <c r="S57" s="214"/>
    </row>
    <row r="58" spans="1:19" s="2" customFormat="1" ht="35.25" customHeight="1">
      <c r="A58" s="332"/>
      <c r="B58" s="493" t="s">
        <v>398</v>
      </c>
      <c r="C58" s="494"/>
      <c r="D58" s="494"/>
      <c r="E58" s="494"/>
      <c r="F58" s="494"/>
      <c r="G58" s="494"/>
      <c r="H58" s="495"/>
      <c r="I58" s="496"/>
      <c r="J58" s="497"/>
      <c r="K58" s="498">
        <v>10000</v>
      </c>
      <c r="L58" s="499"/>
      <c r="M58" s="499"/>
      <c r="N58" s="499"/>
      <c r="O58" s="499"/>
      <c r="P58" s="499"/>
      <c r="Q58" s="499"/>
      <c r="R58" s="500"/>
      <c r="S58" s="214"/>
    </row>
    <row r="59" spans="1:19" s="2" customFormat="1" ht="15" customHeight="1">
      <c r="A59" s="332"/>
      <c r="B59" s="501" t="s">
        <v>57</v>
      </c>
      <c r="C59" s="502"/>
      <c r="D59" s="502"/>
      <c r="E59" s="502"/>
      <c r="F59" s="502"/>
      <c r="G59" s="502"/>
      <c r="H59" s="502"/>
      <c r="I59" s="502"/>
      <c r="J59" s="502"/>
      <c r="K59" s="503">
        <f>SUM(K58)</f>
        <v>10000</v>
      </c>
      <c r="L59" s="503"/>
      <c r="M59" s="503"/>
      <c r="N59" s="503"/>
      <c r="O59" s="503"/>
      <c r="P59" s="503"/>
      <c r="Q59" s="503"/>
      <c r="R59" s="504"/>
      <c r="S59" s="214"/>
    </row>
    <row r="60" spans="1:19" s="2" customFormat="1" ht="15" customHeight="1">
      <c r="A60" s="212"/>
      <c r="B60" s="212"/>
      <c r="C60" s="212"/>
      <c r="D60" s="212"/>
      <c r="E60" s="212"/>
      <c r="F60" s="212"/>
      <c r="G60" s="212"/>
      <c r="H60" s="212"/>
      <c r="I60" s="212"/>
      <c r="J60" s="212"/>
      <c r="K60" s="212"/>
      <c r="L60" s="212"/>
      <c r="M60" s="212"/>
      <c r="N60" s="212"/>
      <c r="O60" s="212"/>
      <c r="P60" s="212"/>
      <c r="Q60" s="212"/>
      <c r="R60" s="212"/>
      <c r="S60" s="214"/>
    </row>
    <row r="61" spans="1:19" s="2" customFormat="1" ht="6.75" customHeight="1">
      <c r="A61" s="212"/>
      <c r="B61" s="212"/>
      <c r="C61" s="212"/>
      <c r="D61" s="212"/>
      <c r="E61" s="212"/>
      <c r="F61" s="212"/>
      <c r="G61" s="212"/>
      <c r="H61" s="212"/>
      <c r="I61" s="212"/>
      <c r="J61" s="212"/>
      <c r="K61" s="212"/>
      <c r="L61" s="212"/>
      <c r="M61" s="212"/>
      <c r="N61" s="212"/>
      <c r="O61" s="212"/>
      <c r="P61" s="212"/>
      <c r="Q61" s="212"/>
      <c r="R61" s="212"/>
      <c r="S61" s="214"/>
    </row>
    <row r="62" spans="1:21" ht="15" customHeight="1">
      <c r="A62"/>
      <c r="B62" s="492" t="s">
        <v>484</v>
      </c>
      <c r="C62" s="492"/>
      <c r="D62" s="492"/>
      <c r="E62" s="492"/>
      <c r="F62" s="492"/>
      <c r="G62" s="492"/>
      <c r="H62" s="492"/>
      <c r="I62" s="492"/>
      <c r="J62" s="492"/>
      <c r="K62" s="492"/>
      <c r="L62" s="492"/>
      <c r="M62" s="492"/>
      <c r="N62" s="492"/>
      <c r="O62" s="492"/>
      <c r="P62" s="492"/>
      <c r="Q62" s="492"/>
      <c r="R62" s="492"/>
      <c r="S62" s="492"/>
      <c r="T62" s="215"/>
      <c r="U62" s="274"/>
    </row>
    <row r="63" spans="1:19" s="2" customFormat="1" ht="3.75" customHeight="1">
      <c r="A63" s="343"/>
      <c r="B63" s="343"/>
      <c r="C63" s="343"/>
      <c r="D63" s="343"/>
      <c r="E63" s="343"/>
      <c r="F63" s="343"/>
      <c r="G63" s="343"/>
      <c r="H63" s="343"/>
      <c r="I63" s="343"/>
      <c r="J63" s="343"/>
      <c r="K63" s="343"/>
      <c r="L63" s="343"/>
      <c r="M63" s="343"/>
      <c r="N63" s="343"/>
      <c r="O63" s="343"/>
      <c r="P63" s="343"/>
      <c r="Q63" s="343"/>
      <c r="R63" s="343"/>
      <c r="S63" s="214"/>
    </row>
    <row r="64" spans="1:19" s="2" customFormat="1" ht="15" customHeight="1">
      <c r="A64" s="332" t="s">
        <v>25</v>
      </c>
      <c r="B64" s="569" t="s">
        <v>26</v>
      </c>
      <c r="C64" s="569"/>
      <c r="D64" s="569"/>
      <c r="E64" s="569"/>
      <c r="F64" s="569"/>
      <c r="G64" s="569"/>
      <c r="H64" s="569"/>
      <c r="I64" s="569" t="s">
        <v>28</v>
      </c>
      <c r="J64" s="569"/>
      <c r="K64" s="505" t="s">
        <v>115</v>
      </c>
      <c r="L64" s="506"/>
      <c r="M64" s="506"/>
      <c r="N64" s="506"/>
      <c r="O64" s="506"/>
      <c r="P64" s="506"/>
      <c r="Q64" s="506"/>
      <c r="R64" s="507"/>
      <c r="S64" s="214"/>
    </row>
    <row r="65" spans="1:19" s="2" customFormat="1" ht="15" customHeight="1">
      <c r="A65" s="332">
        <v>1</v>
      </c>
      <c r="B65" s="569">
        <v>2</v>
      </c>
      <c r="C65" s="569"/>
      <c r="D65" s="569"/>
      <c r="E65" s="569"/>
      <c r="F65" s="569"/>
      <c r="G65" s="569"/>
      <c r="H65" s="569"/>
      <c r="I65" s="569">
        <v>3</v>
      </c>
      <c r="J65" s="569"/>
      <c r="K65" s="505">
        <v>4</v>
      </c>
      <c r="L65" s="506"/>
      <c r="M65" s="506"/>
      <c r="N65" s="506"/>
      <c r="O65" s="506"/>
      <c r="P65" s="506"/>
      <c r="Q65" s="506"/>
      <c r="R65" s="507"/>
      <c r="S65" s="214"/>
    </row>
    <row r="66" spans="1:19" s="2" customFormat="1" ht="38.25" customHeight="1">
      <c r="A66" s="332">
        <v>1</v>
      </c>
      <c r="B66" s="493" t="s">
        <v>397</v>
      </c>
      <c r="C66" s="494"/>
      <c r="D66" s="494"/>
      <c r="E66" s="494"/>
      <c r="F66" s="494"/>
      <c r="G66" s="494"/>
      <c r="H66" s="495"/>
      <c r="I66" s="572"/>
      <c r="J66" s="572"/>
      <c r="K66" s="508">
        <v>645</v>
      </c>
      <c r="L66" s="573"/>
      <c r="M66" s="573"/>
      <c r="N66" s="573"/>
      <c r="O66" s="573"/>
      <c r="P66" s="573"/>
      <c r="Q66" s="573"/>
      <c r="R66" s="509"/>
      <c r="S66" s="214"/>
    </row>
    <row r="67" spans="1:19" s="2" customFormat="1" ht="39" customHeight="1">
      <c r="A67" s="332">
        <v>1</v>
      </c>
      <c r="B67" s="493" t="s">
        <v>399</v>
      </c>
      <c r="C67" s="494"/>
      <c r="D67" s="494"/>
      <c r="E67" s="494"/>
      <c r="F67" s="494"/>
      <c r="G67" s="494"/>
      <c r="H67" s="495"/>
      <c r="I67" s="572"/>
      <c r="J67" s="572"/>
      <c r="K67" s="508">
        <v>415</v>
      </c>
      <c r="L67" s="573"/>
      <c r="M67" s="573"/>
      <c r="N67" s="573"/>
      <c r="O67" s="573"/>
      <c r="P67" s="573"/>
      <c r="Q67" s="573"/>
      <c r="R67" s="509"/>
      <c r="S67" s="214"/>
    </row>
    <row r="68" spans="1:19" s="2" customFormat="1" ht="36" customHeight="1">
      <c r="A68" s="332">
        <v>1</v>
      </c>
      <c r="B68" s="493" t="s">
        <v>398</v>
      </c>
      <c r="C68" s="494"/>
      <c r="D68" s="494"/>
      <c r="E68" s="494"/>
      <c r="F68" s="494"/>
      <c r="G68" s="494"/>
      <c r="H68" s="495"/>
      <c r="I68" s="572"/>
      <c r="J68" s="572"/>
      <c r="K68" s="508">
        <v>645</v>
      </c>
      <c r="L68" s="573"/>
      <c r="M68" s="573"/>
      <c r="N68" s="573"/>
      <c r="O68" s="573"/>
      <c r="P68" s="573"/>
      <c r="Q68" s="573"/>
      <c r="R68" s="509"/>
      <c r="S68" s="214"/>
    </row>
    <row r="69" spans="1:19" s="2" customFormat="1" ht="34.5" customHeight="1">
      <c r="A69" s="332">
        <v>1</v>
      </c>
      <c r="B69" s="493" t="s">
        <v>400</v>
      </c>
      <c r="C69" s="494"/>
      <c r="D69" s="494"/>
      <c r="E69" s="494"/>
      <c r="F69" s="494"/>
      <c r="G69" s="494"/>
      <c r="H69" s="495"/>
      <c r="I69" s="572"/>
      <c r="J69" s="572"/>
      <c r="K69" s="508">
        <v>414.45</v>
      </c>
      <c r="L69" s="573"/>
      <c r="M69" s="573"/>
      <c r="N69" s="573"/>
      <c r="O69" s="573"/>
      <c r="P69" s="573"/>
      <c r="Q69" s="573"/>
      <c r="R69" s="509"/>
      <c r="S69" s="214"/>
    </row>
    <row r="70" spans="1:19" s="2" customFormat="1" ht="15" customHeight="1">
      <c r="A70" s="332"/>
      <c r="B70" s="501" t="s">
        <v>57</v>
      </c>
      <c r="C70" s="502"/>
      <c r="D70" s="502"/>
      <c r="E70" s="502"/>
      <c r="F70" s="502"/>
      <c r="G70" s="502"/>
      <c r="H70" s="502"/>
      <c r="I70" s="502"/>
      <c r="J70" s="502"/>
      <c r="K70" s="574">
        <f>SUM(K66:K69)</f>
        <v>2119.45</v>
      </c>
      <c r="L70" s="574"/>
      <c r="M70" s="574"/>
      <c r="N70" s="574"/>
      <c r="O70" s="574"/>
      <c r="P70" s="574"/>
      <c r="Q70" s="574"/>
      <c r="R70" s="575"/>
      <c r="S70" s="214"/>
    </row>
    <row r="71" spans="1:19" s="2" customFormat="1" ht="15" customHeight="1" hidden="1">
      <c r="A71" s="227"/>
      <c r="B71" s="318"/>
      <c r="C71" s="318"/>
      <c r="D71" s="318"/>
      <c r="E71" s="318"/>
      <c r="F71" s="318"/>
      <c r="G71" s="318"/>
      <c r="H71" s="318"/>
      <c r="I71" s="227"/>
      <c r="J71" s="227"/>
      <c r="K71" s="227"/>
      <c r="L71" s="227"/>
      <c r="M71" s="227"/>
      <c r="N71" s="227"/>
      <c r="O71" s="319"/>
      <c r="P71" s="319"/>
      <c r="Q71" s="319"/>
      <c r="R71" s="319"/>
      <c r="S71" s="214"/>
    </row>
    <row r="72" spans="1:18" ht="12.75" hidden="1">
      <c r="A72" s="212"/>
      <c r="B72" s="212"/>
      <c r="C72" s="212"/>
      <c r="D72" s="212"/>
      <c r="E72" s="212"/>
      <c r="F72" s="212"/>
      <c r="G72" s="212"/>
      <c r="H72" s="212"/>
      <c r="I72" s="212"/>
      <c r="J72" s="212"/>
      <c r="K72" s="212"/>
      <c r="L72" s="212"/>
      <c r="M72" s="212"/>
      <c r="N72" s="212"/>
      <c r="O72" s="212"/>
      <c r="P72" s="212"/>
      <c r="Q72" s="212"/>
      <c r="R72" s="212"/>
    </row>
    <row r="73" spans="1:19" s="2" customFormat="1" ht="15" customHeight="1" outlineLevel="1">
      <c r="A73" s="492" t="s">
        <v>131</v>
      </c>
      <c r="B73" s="492"/>
      <c r="C73" s="492"/>
      <c r="D73" s="492"/>
      <c r="E73" s="492"/>
      <c r="F73" s="492"/>
      <c r="G73" s="492"/>
      <c r="H73" s="492"/>
      <c r="I73" s="492"/>
      <c r="J73" s="492"/>
      <c r="K73" s="492"/>
      <c r="L73" s="492"/>
      <c r="M73" s="492"/>
      <c r="N73" s="492"/>
      <c r="O73" s="492"/>
      <c r="P73" s="492"/>
      <c r="Q73" s="492"/>
      <c r="R73" s="492"/>
      <c r="S73" s="214"/>
    </row>
    <row r="74" spans="1:19" s="2" customFormat="1" ht="15" customHeight="1" outlineLevel="1">
      <c r="A74" s="321"/>
      <c r="B74" s="321"/>
      <c r="C74" s="321"/>
      <c r="D74" s="321"/>
      <c r="E74" s="321"/>
      <c r="F74" s="321"/>
      <c r="G74" s="321"/>
      <c r="H74" s="321"/>
      <c r="I74" s="321"/>
      <c r="J74" s="321"/>
      <c r="K74" s="321"/>
      <c r="L74" s="321"/>
      <c r="M74" s="321"/>
      <c r="N74" s="321"/>
      <c r="O74" s="325"/>
      <c r="P74" s="326"/>
      <c r="Q74" s="214"/>
      <c r="R74" s="214"/>
      <c r="S74" s="214"/>
    </row>
    <row r="75" spans="1:19" s="2" customFormat="1" ht="15" customHeight="1" outlineLevel="1">
      <c r="A75" s="332" t="s">
        <v>25</v>
      </c>
      <c r="B75" s="505" t="s">
        <v>26</v>
      </c>
      <c r="C75" s="506"/>
      <c r="D75" s="506"/>
      <c r="E75" s="506"/>
      <c r="F75" s="506"/>
      <c r="G75" s="506"/>
      <c r="H75" s="507"/>
      <c r="I75" s="505" t="s">
        <v>28</v>
      </c>
      <c r="J75" s="507"/>
      <c r="K75" s="505" t="s">
        <v>115</v>
      </c>
      <c r="L75" s="506"/>
      <c r="M75" s="506"/>
      <c r="N75" s="506"/>
      <c r="O75" s="506"/>
      <c r="P75" s="506"/>
      <c r="Q75" s="506"/>
      <c r="R75" s="507"/>
      <c r="S75" s="214"/>
    </row>
    <row r="76" spans="1:19" s="2" customFormat="1" ht="15" customHeight="1" outlineLevel="1">
      <c r="A76" s="332">
        <v>1</v>
      </c>
      <c r="B76" s="505">
        <v>2</v>
      </c>
      <c r="C76" s="506"/>
      <c r="D76" s="506"/>
      <c r="E76" s="506"/>
      <c r="F76" s="506"/>
      <c r="G76" s="506"/>
      <c r="H76" s="507"/>
      <c r="I76" s="505">
        <v>3</v>
      </c>
      <c r="J76" s="507"/>
      <c r="K76" s="505">
        <v>4</v>
      </c>
      <c r="L76" s="506"/>
      <c r="M76" s="506"/>
      <c r="N76" s="506"/>
      <c r="O76" s="506"/>
      <c r="P76" s="506"/>
      <c r="Q76" s="506"/>
      <c r="R76" s="507"/>
      <c r="S76" s="214"/>
    </row>
    <row r="77" spans="1:19" s="2" customFormat="1" ht="23.25" customHeight="1" outlineLevel="1">
      <c r="A77" s="332">
        <v>1</v>
      </c>
      <c r="B77" s="493" t="s">
        <v>261</v>
      </c>
      <c r="C77" s="494"/>
      <c r="D77" s="494"/>
      <c r="E77" s="494"/>
      <c r="F77" s="494"/>
      <c r="G77" s="494"/>
      <c r="H77" s="495"/>
      <c r="I77" s="496"/>
      <c r="J77" s="497"/>
      <c r="K77" s="498">
        <v>375840</v>
      </c>
      <c r="L77" s="499"/>
      <c r="M77" s="499"/>
      <c r="N77" s="499"/>
      <c r="O77" s="499"/>
      <c r="P77" s="499"/>
      <c r="Q77" s="499"/>
      <c r="R77" s="500"/>
      <c r="S77" s="214"/>
    </row>
    <row r="78" spans="1:19" s="2" customFormat="1" ht="15" customHeight="1" outlineLevel="1">
      <c r="A78" s="332"/>
      <c r="B78" s="501" t="s">
        <v>57</v>
      </c>
      <c r="C78" s="502"/>
      <c r="D78" s="502"/>
      <c r="E78" s="502"/>
      <c r="F78" s="502"/>
      <c r="G78" s="502"/>
      <c r="H78" s="502"/>
      <c r="I78" s="502"/>
      <c r="J78" s="502"/>
      <c r="K78" s="503">
        <f>SUM(K77:R77)</f>
        <v>375840</v>
      </c>
      <c r="L78" s="503"/>
      <c r="M78" s="503"/>
      <c r="N78" s="503"/>
      <c r="O78" s="503"/>
      <c r="P78" s="503"/>
      <c r="Q78" s="503"/>
      <c r="R78" s="504"/>
      <c r="S78" s="214"/>
    </row>
    <row r="79" spans="1:21" ht="15" customHeight="1">
      <c r="A79"/>
      <c r="B79" s="492" t="s">
        <v>484</v>
      </c>
      <c r="C79" s="492"/>
      <c r="D79" s="492"/>
      <c r="E79" s="492"/>
      <c r="F79" s="492"/>
      <c r="G79" s="492"/>
      <c r="H79" s="492"/>
      <c r="I79" s="492"/>
      <c r="J79" s="492"/>
      <c r="K79" s="492"/>
      <c r="L79" s="492"/>
      <c r="M79" s="492"/>
      <c r="N79" s="492"/>
      <c r="O79" s="492"/>
      <c r="P79" s="492"/>
      <c r="Q79" s="492"/>
      <c r="R79" s="492"/>
      <c r="S79" s="492"/>
      <c r="T79" s="215"/>
      <c r="U79" s="274"/>
    </row>
    <row r="80" spans="1:19" s="2" customFormat="1" ht="15" customHeight="1" outlineLevel="1">
      <c r="A80" s="373" t="s">
        <v>25</v>
      </c>
      <c r="B80" s="505" t="s">
        <v>26</v>
      </c>
      <c r="C80" s="506"/>
      <c r="D80" s="506"/>
      <c r="E80" s="506"/>
      <c r="F80" s="506"/>
      <c r="G80" s="506"/>
      <c r="H80" s="507"/>
      <c r="I80" s="505" t="s">
        <v>28</v>
      </c>
      <c r="J80" s="507"/>
      <c r="K80" s="505" t="s">
        <v>115</v>
      </c>
      <c r="L80" s="506"/>
      <c r="M80" s="506"/>
      <c r="N80" s="506"/>
      <c r="O80" s="506"/>
      <c r="P80" s="506"/>
      <c r="Q80" s="506"/>
      <c r="R80" s="507"/>
      <c r="S80" s="214"/>
    </row>
    <row r="81" spans="1:19" s="2" customFormat="1" ht="15" customHeight="1" outlineLevel="1">
      <c r="A81" s="373">
        <v>1</v>
      </c>
      <c r="B81" s="505">
        <v>2</v>
      </c>
      <c r="C81" s="506"/>
      <c r="D81" s="506"/>
      <c r="E81" s="506"/>
      <c r="F81" s="506"/>
      <c r="G81" s="506"/>
      <c r="H81" s="507"/>
      <c r="I81" s="505">
        <v>3</v>
      </c>
      <c r="J81" s="507"/>
      <c r="K81" s="505">
        <v>4</v>
      </c>
      <c r="L81" s="506"/>
      <c r="M81" s="506"/>
      <c r="N81" s="506"/>
      <c r="O81" s="506"/>
      <c r="P81" s="506"/>
      <c r="Q81" s="506"/>
      <c r="R81" s="507"/>
      <c r="S81" s="214"/>
    </row>
    <row r="82" spans="1:19" s="2" customFormat="1" ht="34.5" customHeight="1" outlineLevel="1">
      <c r="A82" s="373">
        <v>1</v>
      </c>
      <c r="B82" s="493" t="s">
        <v>430</v>
      </c>
      <c r="C82" s="494"/>
      <c r="D82" s="494"/>
      <c r="E82" s="494"/>
      <c r="F82" s="494"/>
      <c r="G82" s="494"/>
      <c r="H82" s="495"/>
      <c r="I82" s="496"/>
      <c r="J82" s="497"/>
      <c r="K82" s="498">
        <v>8110</v>
      </c>
      <c r="L82" s="499"/>
      <c r="M82" s="499"/>
      <c r="N82" s="499"/>
      <c r="O82" s="499"/>
      <c r="P82" s="499"/>
      <c r="Q82" s="499"/>
      <c r="R82" s="500"/>
      <c r="S82" s="214"/>
    </row>
    <row r="83" spans="1:19" s="2" customFormat="1" ht="15" customHeight="1" outlineLevel="1">
      <c r="A83" s="373"/>
      <c r="B83" s="501" t="s">
        <v>57</v>
      </c>
      <c r="C83" s="502"/>
      <c r="D83" s="502"/>
      <c r="E83" s="502"/>
      <c r="F83" s="502"/>
      <c r="G83" s="502"/>
      <c r="H83" s="502"/>
      <c r="I83" s="502"/>
      <c r="J83" s="502"/>
      <c r="K83" s="503">
        <f>K82</f>
        <v>8110</v>
      </c>
      <c r="L83" s="503"/>
      <c r="M83" s="503"/>
      <c r="N83" s="503"/>
      <c r="O83" s="503"/>
      <c r="P83" s="503"/>
      <c r="Q83" s="503"/>
      <c r="R83" s="504"/>
      <c r="S83" s="214"/>
    </row>
    <row r="84" spans="1:19" s="2" customFormat="1" ht="9.75" customHeight="1" outlineLevel="1">
      <c r="A84" s="321"/>
      <c r="B84" s="322"/>
      <c r="C84" s="322"/>
      <c r="D84" s="322"/>
      <c r="E84" s="322"/>
      <c r="F84" s="322"/>
      <c r="G84" s="322"/>
      <c r="H84" s="322"/>
      <c r="I84" s="322"/>
      <c r="J84" s="322"/>
      <c r="K84" s="362"/>
      <c r="L84" s="362"/>
      <c r="M84" s="362"/>
      <c r="N84" s="362"/>
      <c r="O84" s="362"/>
      <c r="P84" s="362"/>
      <c r="Q84" s="362"/>
      <c r="R84" s="362"/>
      <c r="S84" s="214"/>
    </row>
    <row r="85" spans="1:19" ht="12.75">
      <c r="A85" s="492" t="s">
        <v>483</v>
      </c>
      <c r="B85" s="492"/>
      <c r="C85" s="492"/>
      <c r="D85" s="492"/>
      <c r="E85" s="492"/>
      <c r="F85" s="492"/>
      <c r="G85" s="492"/>
      <c r="H85" s="492"/>
      <c r="I85" s="492"/>
      <c r="J85" s="492"/>
      <c r="K85" s="492"/>
      <c r="L85" s="492"/>
      <c r="M85" s="492"/>
      <c r="N85" s="492"/>
      <c r="O85" s="492"/>
      <c r="P85" s="492"/>
      <c r="Q85" s="492"/>
      <c r="R85" s="492"/>
      <c r="S85"/>
    </row>
    <row r="86" spans="1:18" ht="12.75">
      <c r="A86" s="343"/>
      <c r="B86" s="343"/>
      <c r="C86" s="343"/>
      <c r="D86" s="343"/>
      <c r="E86" s="343"/>
      <c r="F86" s="343"/>
      <c r="G86" s="343"/>
      <c r="H86" s="343"/>
      <c r="I86" s="343"/>
      <c r="J86" s="343"/>
      <c r="K86" s="343"/>
      <c r="L86" s="343"/>
      <c r="M86" s="343"/>
      <c r="N86" s="343"/>
      <c r="O86" s="343"/>
      <c r="P86" s="343"/>
      <c r="Q86" s="214" t="s">
        <v>30</v>
      </c>
      <c r="R86" s="343"/>
    </row>
    <row r="87" spans="1:18" ht="25.5" customHeight="1">
      <c r="A87" s="317" t="s">
        <v>25</v>
      </c>
      <c r="B87" s="505" t="s">
        <v>26</v>
      </c>
      <c r="C87" s="506"/>
      <c r="D87" s="506"/>
      <c r="E87" s="506"/>
      <c r="F87" s="506"/>
      <c r="G87" s="506"/>
      <c r="H87" s="507"/>
      <c r="I87" s="332" t="s">
        <v>28</v>
      </c>
      <c r="J87" s="505" t="s">
        <v>62</v>
      </c>
      <c r="K87" s="507"/>
      <c r="L87" s="351" t="s">
        <v>101</v>
      </c>
      <c r="M87" s="505" t="s">
        <v>39</v>
      </c>
      <c r="N87" s="506"/>
      <c r="O87" s="507"/>
      <c r="P87" s="505" t="s">
        <v>67</v>
      </c>
      <c r="Q87" s="506"/>
      <c r="R87" s="507"/>
    </row>
    <row r="88" spans="1:18" ht="12.75">
      <c r="A88" s="332">
        <v>1</v>
      </c>
      <c r="B88" s="505">
        <v>2</v>
      </c>
      <c r="C88" s="506"/>
      <c r="D88" s="506"/>
      <c r="E88" s="506"/>
      <c r="F88" s="506"/>
      <c r="G88" s="506"/>
      <c r="H88" s="507"/>
      <c r="I88" s="332">
        <v>3</v>
      </c>
      <c r="J88" s="505">
        <v>4</v>
      </c>
      <c r="K88" s="507"/>
      <c r="L88" s="332">
        <v>5</v>
      </c>
      <c r="M88" s="505">
        <v>6</v>
      </c>
      <c r="N88" s="506"/>
      <c r="O88" s="507"/>
      <c r="P88" s="505">
        <v>7</v>
      </c>
      <c r="Q88" s="506"/>
      <c r="R88" s="507"/>
    </row>
    <row r="89" spans="1:20" ht="42" customHeight="1">
      <c r="A89" s="332">
        <v>1</v>
      </c>
      <c r="B89" s="493" t="s">
        <v>189</v>
      </c>
      <c r="C89" s="494"/>
      <c r="D89" s="494"/>
      <c r="E89" s="494"/>
      <c r="F89" s="494"/>
      <c r="G89" s="494"/>
      <c r="H89" s="495"/>
      <c r="I89" s="331"/>
      <c r="J89" s="508">
        <f>P89/M89/L89</f>
        <v>137.4570446735395</v>
      </c>
      <c r="K89" s="509"/>
      <c r="L89" s="352">
        <v>97</v>
      </c>
      <c r="M89" s="505">
        <v>15</v>
      </c>
      <c r="N89" s="506"/>
      <c r="O89" s="507"/>
      <c r="P89" s="552">
        <v>200000</v>
      </c>
      <c r="Q89" s="553"/>
      <c r="R89" s="554"/>
      <c r="T89" s="58"/>
    </row>
    <row r="90" spans="1:19" s="2" customFormat="1" ht="15" customHeight="1" outlineLevel="1">
      <c r="A90" s="332"/>
      <c r="B90" s="501" t="s">
        <v>57</v>
      </c>
      <c r="C90" s="502"/>
      <c r="D90" s="502"/>
      <c r="E90" s="502"/>
      <c r="F90" s="502"/>
      <c r="G90" s="502"/>
      <c r="H90" s="502"/>
      <c r="I90" s="502"/>
      <c r="J90" s="502"/>
      <c r="K90" s="503">
        <f>P89</f>
        <v>200000</v>
      </c>
      <c r="L90" s="503"/>
      <c r="M90" s="503"/>
      <c r="N90" s="503"/>
      <c r="O90" s="503"/>
      <c r="P90" s="503"/>
      <c r="Q90" s="503"/>
      <c r="R90" s="504"/>
      <c r="S90" s="214"/>
    </row>
    <row r="91" spans="1:19" ht="23.25" customHeight="1">
      <c r="A91" s="492" t="s">
        <v>483</v>
      </c>
      <c r="B91" s="492"/>
      <c r="C91" s="492"/>
      <c r="D91" s="492"/>
      <c r="E91" s="492"/>
      <c r="F91" s="492"/>
      <c r="G91" s="492"/>
      <c r="H91" s="492"/>
      <c r="I91" s="492"/>
      <c r="J91" s="492"/>
      <c r="K91" s="492"/>
      <c r="L91" s="492"/>
      <c r="M91" s="492"/>
      <c r="N91" s="492"/>
      <c r="O91" s="492"/>
      <c r="P91" s="492"/>
      <c r="Q91" s="492"/>
      <c r="R91" s="492"/>
      <c r="S91"/>
    </row>
    <row r="92" spans="1:20" ht="12.75" customHeight="1">
      <c r="A92" s="343"/>
      <c r="B92" s="343"/>
      <c r="C92" s="343"/>
      <c r="D92" s="343"/>
      <c r="E92" s="343"/>
      <c r="F92" s="343"/>
      <c r="G92" s="343"/>
      <c r="H92" s="343"/>
      <c r="I92" s="343"/>
      <c r="J92" s="343"/>
      <c r="K92" s="343"/>
      <c r="L92" s="343"/>
      <c r="M92" s="343"/>
      <c r="N92" s="343"/>
      <c r="O92" s="343"/>
      <c r="P92" s="343"/>
      <c r="Q92" s="214" t="s">
        <v>30</v>
      </c>
      <c r="R92" s="343"/>
      <c r="T92" s="58"/>
    </row>
    <row r="93" spans="1:20" ht="42" customHeight="1">
      <c r="A93" s="332" t="s">
        <v>25</v>
      </c>
      <c r="B93" s="569" t="s">
        <v>26</v>
      </c>
      <c r="C93" s="569"/>
      <c r="D93" s="569"/>
      <c r="E93" s="569"/>
      <c r="F93" s="569"/>
      <c r="G93" s="569"/>
      <c r="H93" s="569" t="s">
        <v>28</v>
      </c>
      <c r="I93" s="569"/>
      <c r="J93" s="588" t="s">
        <v>62</v>
      </c>
      <c r="K93" s="588"/>
      <c r="L93" s="351" t="s">
        <v>63</v>
      </c>
      <c r="M93" s="569" t="s">
        <v>39</v>
      </c>
      <c r="N93" s="569"/>
      <c r="O93" s="569"/>
      <c r="P93" s="505" t="s">
        <v>67</v>
      </c>
      <c r="Q93" s="506"/>
      <c r="R93" s="507"/>
      <c r="T93" s="58"/>
    </row>
    <row r="94" spans="1:20" ht="18.75" customHeight="1">
      <c r="A94" s="332">
        <v>1</v>
      </c>
      <c r="B94" s="569">
        <v>2</v>
      </c>
      <c r="C94" s="569"/>
      <c r="D94" s="569"/>
      <c r="E94" s="569"/>
      <c r="F94" s="569"/>
      <c r="G94" s="569"/>
      <c r="H94" s="569">
        <v>3</v>
      </c>
      <c r="I94" s="569"/>
      <c r="J94" s="569">
        <v>4</v>
      </c>
      <c r="K94" s="569"/>
      <c r="L94" s="332">
        <v>5</v>
      </c>
      <c r="M94" s="569">
        <v>6</v>
      </c>
      <c r="N94" s="569"/>
      <c r="O94" s="569"/>
      <c r="P94" s="505">
        <v>7</v>
      </c>
      <c r="Q94" s="506"/>
      <c r="R94" s="507"/>
      <c r="T94" s="58"/>
    </row>
    <row r="95" spans="1:20" ht="54.75" customHeight="1">
      <c r="A95" s="332">
        <v>1</v>
      </c>
      <c r="B95" s="493" t="s">
        <v>311</v>
      </c>
      <c r="C95" s="494"/>
      <c r="D95" s="494"/>
      <c r="E95" s="494"/>
      <c r="F95" s="494"/>
      <c r="G95" s="494"/>
      <c r="H95" s="572"/>
      <c r="I95" s="572"/>
      <c r="J95" s="508">
        <v>50</v>
      </c>
      <c r="K95" s="509"/>
      <c r="L95" s="352">
        <v>18</v>
      </c>
      <c r="M95" s="505">
        <v>85</v>
      </c>
      <c r="N95" s="506"/>
      <c r="O95" s="507"/>
      <c r="P95" s="514">
        <f>J95*L95*M95</f>
        <v>76500</v>
      </c>
      <c r="Q95" s="515"/>
      <c r="R95" s="516"/>
      <c r="T95" s="58"/>
    </row>
    <row r="96" spans="1:20" ht="52.5" customHeight="1">
      <c r="A96" s="332">
        <v>2</v>
      </c>
      <c r="B96" s="493" t="s">
        <v>312</v>
      </c>
      <c r="C96" s="494"/>
      <c r="D96" s="494"/>
      <c r="E96" s="494"/>
      <c r="F96" s="494"/>
      <c r="G96" s="494"/>
      <c r="H96" s="572"/>
      <c r="I96" s="572"/>
      <c r="J96" s="508">
        <v>36</v>
      </c>
      <c r="K96" s="509"/>
      <c r="L96" s="352">
        <v>5</v>
      </c>
      <c r="M96" s="505">
        <v>85</v>
      </c>
      <c r="N96" s="506"/>
      <c r="O96" s="507"/>
      <c r="P96" s="514">
        <f>J96*L96*M96</f>
        <v>15300</v>
      </c>
      <c r="Q96" s="515"/>
      <c r="R96" s="516"/>
      <c r="T96" s="58"/>
    </row>
    <row r="97" spans="1:20" ht="21" customHeight="1">
      <c r="A97" s="501" t="s">
        <v>57</v>
      </c>
      <c r="B97" s="502"/>
      <c r="C97" s="502"/>
      <c r="D97" s="502"/>
      <c r="E97" s="502"/>
      <c r="F97" s="502"/>
      <c r="G97" s="502"/>
      <c r="H97" s="502"/>
      <c r="I97" s="502"/>
      <c r="J97" s="502"/>
      <c r="K97" s="502"/>
      <c r="L97" s="502"/>
      <c r="M97" s="502"/>
      <c r="N97" s="502"/>
      <c r="O97" s="513"/>
      <c r="P97" s="510">
        <f>P95+P96</f>
        <v>91800</v>
      </c>
      <c r="Q97" s="511"/>
      <c r="R97" s="512"/>
      <c r="T97" s="58"/>
    </row>
    <row r="98" spans="1:20" ht="17.25" customHeight="1">
      <c r="A98" s="322"/>
      <c r="B98" s="322"/>
      <c r="C98" s="322"/>
      <c r="D98" s="322"/>
      <c r="E98" s="322"/>
      <c r="F98" s="322"/>
      <c r="G98" s="322"/>
      <c r="H98" s="322"/>
      <c r="I98" s="322"/>
      <c r="J98" s="322"/>
      <c r="K98" s="322"/>
      <c r="L98" s="322"/>
      <c r="M98" s="322"/>
      <c r="N98" s="322"/>
      <c r="O98" s="322"/>
      <c r="P98" s="366"/>
      <c r="Q98" s="366"/>
      <c r="R98" s="366"/>
      <c r="T98" s="58"/>
    </row>
    <row r="99" spans="1:18" ht="12.75" customHeight="1">
      <c r="A99" s="322"/>
      <c r="B99" s="322"/>
      <c r="C99" s="322"/>
      <c r="D99" s="322"/>
      <c r="E99" s="322"/>
      <c r="F99" s="322"/>
      <c r="G99" s="322"/>
      <c r="H99" s="322"/>
      <c r="I99" s="322"/>
      <c r="J99" s="322"/>
      <c r="K99" s="322"/>
      <c r="L99" s="322"/>
      <c r="M99" s="322"/>
      <c r="N99" s="322"/>
      <c r="O99" s="322"/>
      <c r="P99" s="366"/>
      <c r="Q99" s="366"/>
      <c r="R99" s="366"/>
    </row>
    <row r="100" spans="1:18" ht="12.75">
      <c r="A100" s="264" t="s">
        <v>390</v>
      </c>
      <c r="B100" s="345"/>
      <c r="C100" s="345"/>
      <c r="D100" s="212"/>
      <c r="E100" s="212"/>
      <c r="F100" s="212"/>
      <c r="G100" s="346"/>
      <c r="H100" s="571">
        <f>O18+O34+K44+K59+K70+K78+K90+P97+K83</f>
        <v>6872291.45</v>
      </c>
      <c r="I100" s="571"/>
      <c r="J100" s="571"/>
      <c r="K100" s="346"/>
      <c r="L100" s="346"/>
      <c r="M100" s="346"/>
      <c r="N100" s="212"/>
      <c r="O100" s="212"/>
      <c r="P100" s="212"/>
      <c r="Q100" s="212"/>
      <c r="R100" s="212"/>
    </row>
    <row r="101" spans="1:18" ht="12.75">
      <c r="A101" s="347"/>
      <c r="B101" s="346"/>
      <c r="C101" s="346"/>
      <c r="D101" s="346"/>
      <c r="E101" s="346"/>
      <c r="F101" s="346"/>
      <c r="G101" s="346"/>
      <c r="H101" s="348"/>
      <c r="I101" s="348"/>
      <c r="J101" s="346"/>
      <c r="K101" s="346"/>
      <c r="L101" s="346"/>
      <c r="M101" s="346"/>
      <c r="N101" s="212"/>
      <c r="O101" s="212"/>
      <c r="P101" s="212"/>
      <c r="Q101" s="212"/>
      <c r="R101" s="212"/>
    </row>
    <row r="102" spans="1:18" ht="12.75">
      <c r="A102" s="347"/>
      <c r="B102" s="349"/>
      <c r="C102" s="349"/>
      <c r="D102" s="349"/>
      <c r="E102" s="349"/>
      <c r="F102" s="349"/>
      <c r="G102" s="349"/>
      <c r="H102" s="348"/>
      <c r="I102" s="348"/>
      <c r="J102" s="346"/>
      <c r="K102" s="346"/>
      <c r="L102" s="346"/>
      <c r="M102" s="346"/>
      <c r="N102" s="212"/>
      <c r="O102" s="212"/>
      <c r="P102" s="212"/>
      <c r="Q102" s="212"/>
      <c r="R102" s="212"/>
    </row>
    <row r="103" spans="1:18" ht="12.75">
      <c r="A103" s="350" t="s">
        <v>93</v>
      </c>
      <c r="B103" s="350"/>
      <c r="C103" s="350"/>
      <c r="D103" s="350"/>
      <c r="E103" s="350"/>
      <c r="F103" s="350"/>
      <c r="G103" s="350"/>
      <c r="H103" s="350"/>
      <c r="I103" s="350"/>
      <c r="J103" s="350"/>
      <c r="K103" s="350" t="s">
        <v>60</v>
      </c>
      <c r="L103" s="350"/>
      <c r="M103" s="350"/>
      <c r="N103" s="212"/>
      <c r="O103" s="212"/>
      <c r="P103" s="212"/>
      <c r="Q103" s="212"/>
      <c r="R103" s="212"/>
    </row>
    <row r="104" spans="1:18" ht="12.75">
      <c r="A104" s="212"/>
      <c r="B104" s="212"/>
      <c r="C104" s="212"/>
      <c r="D104" s="212"/>
      <c r="E104" s="212"/>
      <c r="F104" s="212"/>
      <c r="G104" s="212"/>
      <c r="H104" s="212"/>
      <c r="I104" s="212"/>
      <c r="J104" s="212"/>
      <c r="K104" s="212"/>
      <c r="L104" s="212"/>
      <c r="M104" s="212"/>
      <c r="N104" s="212"/>
      <c r="O104" s="212"/>
      <c r="P104" s="212"/>
      <c r="Q104" s="212"/>
      <c r="R104" s="212"/>
    </row>
    <row r="105" spans="1:18" ht="12.75">
      <c r="A105" s="350" t="s">
        <v>94</v>
      </c>
      <c r="B105" s="212"/>
      <c r="C105" s="212"/>
      <c r="D105" s="212"/>
      <c r="E105" s="212"/>
      <c r="F105" s="212"/>
      <c r="G105" s="212"/>
      <c r="H105" s="350"/>
      <c r="I105" s="350"/>
      <c r="J105" s="350"/>
      <c r="K105" s="212" t="s">
        <v>296</v>
      </c>
      <c r="L105" s="350"/>
      <c r="M105" s="350"/>
      <c r="N105" s="212"/>
      <c r="O105" s="212"/>
      <c r="P105" s="212"/>
      <c r="Q105" s="212"/>
      <c r="R105" s="212"/>
    </row>
    <row r="106" spans="1:18" ht="12.75">
      <c r="A106" s="215" t="s">
        <v>61</v>
      </c>
      <c r="B106" s="212"/>
      <c r="C106" s="212"/>
      <c r="D106" s="212"/>
      <c r="E106" s="212"/>
      <c r="F106" s="212"/>
      <c r="G106" s="212"/>
      <c r="H106" s="212"/>
      <c r="I106" s="212"/>
      <c r="J106" s="212"/>
      <c r="K106" s="212"/>
      <c r="L106" s="212"/>
      <c r="M106" s="212"/>
      <c r="N106" s="212"/>
      <c r="O106" s="212"/>
      <c r="P106" s="212"/>
      <c r="Q106" s="212"/>
      <c r="R106" s="212"/>
    </row>
    <row r="107" spans="1:18" ht="12.75">
      <c r="A107" s="215"/>
      <c r="B107" s="212"/>
      <c r="C107" s="212"/>
      <c r="D107" s="212"/>
      <c r="E107" s="212"/>
      <c r="F107" s="212"/>
      <c r="G107" s="212"/>
      <c r="H107" s="212"/>
      <c r="I107" s="212"/>
      <c r="J107" s="212"/>
      <c r="K107" s="212"/>
      <c r="L107" s="212"/>
      <c r="M107" s="212"/>
      <c r="N107" s="212"/>
      <c r="O107" s="212"/>
      <c r="P107" s="212"/>
      <c r="Q107" s="212"/>
      <c r="R107" s="212"/>
    </row>
    <row r="108" spans="1:18" ht="12.75">
      <c r="A108" s="215"/>
      <c r="B108" s="212"/>
      <c r="C108" s="212"/>
      <c r="D108" s="212"/>
      <c r="E108" s="212"/>
      <c r="F108" s="212"/>
      <c r="G108" s="212"/>
      <c r="H108" s="212"/>
      <c r="I108" s="212"/>
      <c r="J108" s="212"/>
      <c r="K108" s="212"/>
      <c r="L108" s="212"/>
      <c r="M108" s="212"/>
      <c r="N108" s="212"/>
      <c r="O108" s="212"/>
      <c r="P108" s="212"/>
      <c r="Q108" s="212"/>
      <c r="R108" s="212"/>
    </row>
    <row r="109" spans="1:18" ht="22.5" customHeight="1">
      <c r="A109" s="315"/>
      <c r="B109" s="212"/>
      <c r="C109" s="212"/>
      <c r="D109" s="212"/>
      <c r="E109" s="212"/>
      <c r="F109" s="212"/>
      <c r="G109" s="212"/>
      <c r="H109" s="212"/>
      <c r="I109" s="212"/>
      <c r="J109" s="212"/>
      <c r="K109" s="212"/>
      <c r="L109" s="315" t="s">
        <v>111</v>
      </c>
      <c r="M109" s="315"/>
      <c r="N109" s="315"/>
      <c r="O109" s="315"/>
      <c r="P109" s="315"/>
      <c r="Q109" s="316"/>
      <c r="R109" s="316"/>
    </row>
    <row r="110" spans="1:18" ht="12.75" customHeight="1">
      <c r="A110" s="549"/>
      <c r="B110" s="549"/>
      <c r="C110" s="549"/>
      <c r="D110" s="549"/>
      <c r="E110" s="549"/>
      <c r="F110" s="549"/>
      <c r="G110" s="212"/>
      <c r="H110" s="212"/>
      <c r="I110" s="212"/>
      <c r="J110" s="212"/>
      <c r="K110" s="212"/>
      <c r="L110" s="549" t="s">
        <v>174</v>
      </c>
      <c r="M110" s="549"/>
      <c r="N110" s="549"/>
      <c r="O110" s="549"/>
      <c r="P110" s="549"/>
      <c r="Q110" s="549"/>
      <c r="R110" s="549"/>
    </row>
    <row r="111" spans="1:18" ht="12.75">
      <c r="A111" s="549"/>
      <c r="B111" s="549"/>
      <c r="C111" s="549"/>
      <c r="D111" s="549"/>
      <c r="E111" s="549"/>
      <c r="F111" s="549"/>
      <c r="G111" s="212"/>
      <c r="H111" s="212"/>
      <c r="I111" s="212"/>
      <c r="J111" s="212"/>
      <c r="K111" s="212"/>
      <c r="L111" s="549"/>
      <c r="M111" s="549"/>
      <c r="N111" s="549"/>
      <c r="O111" s="549"/>
      <c r="P111" s="549"/>
      <c r="Q111" s="549"/>
      <c r="R111" s="549"/>
    </row>
    <row r="112" spans="1:18" ht="12.75">
      <c r="A112" s="315"/>
      <c r="B112" s="212"/>
      <c r="C112" s="212"/>
      <c r="D112" s="212"/>
      <c r="E112" s="212"/>
      <c r="F112" s="212"/>
      <c r="G112" s="212"/>
      <c r="H112" s="212"/>
      <c r="I112" s="212"/>
      <c r="J112" s="212"/>
      <c r="K112" s="212"/>
      <c r="L112" s="315" t="s">
        <v>175</v>
      </c>
      <c r="M112" s="315"/>
      <c r="N112" s="315"/>
      <c r="O112" s="315"/>
      <c r="P112" s="315"/>
      <c r="Q112" s="316"/>
      <c r="R112" s="316"/>
    </row>
    <row r="113" spans="1:18" ht="12.75">
      <c r="A113" s="315"/>
      <c r="B113" s="212"/>
      <c r="C113" s="212"/>
      <c r="D113" s="212"/>
      <c r="E113" s="212"/>
      <c r="F113" s="212"/>
      <c r="G113" s="212"/>
      <c r="H113" s="212"/>
      <c r="I113" s="212"/>
      <c r="J113" s="212"/>
      <c r="K113" s="212"/>
      <c r="L113" s="315" t="s">
        <v>66</v>
      </c>
      <c r="M113" s="315"/>
      <c r="N113" s="315"/>
      <c r="O113" s="315"/>
      <c r="P113" s="315"/>
      <c r="Q113" s="212"/>
      <c r="R113" s="212"/>
    </row>
    <row r="114" spans="1:18" ht="12.75">
      <c r="A114" s="212"/>
      <c r="B114" s="212"/>
      <c r="C114" s="212"/>
      <c r="D114" s="212"/>
      <c r="E114" s="212"/>
      <c r="F114" s="212"/>
      <c r="G114" s="212"/>
      <c r="H114" s="212"/>
      <c r="I114" s="212"/>
      <c r="J114" s="212"/>
      <c r="K114" s="212"/>
      <c r="L114" s="212"/>
      <c r="M114" s="212"/>
      <c r="N114" s="212"/>
      <c r="O114" s="212"/>
      <c r="P114" s="212"/>
      <c r="Q114" s="212"/>
      <c r="R114" s="212"/>
    </row>
    <row r="115" spans="1:18" ht="12.75">
      <c r="A115" s="212"/>
      <c r="B115" s="212"/>
      <c r="C115" s="212"/>
      <c r="D115" s="212"/>
      <c r="E115" s="212"/>
      <c r="F115" s="550" t="s">
        <v>24</v>
      </c>
      <c r="G115" s="550"/>
      <c r="H115" s="550"/>
      <c r="I115" s="550"/>
      <c r="J115" s="550"/>
      <c r="K115" s="550"/>
      <c r="L115" s="550"/>
      <c r="M115" s="550"/>
      <c r="N115" s="212"/>
      <c r="O115" s="212"/>
      <c r="P115" s="212"/>
      <c r="Q115" s="212"/>
      <c r="R115" s="212"/>
    </row>
    <row r="116" spans="1:18" ht="12.75">
      <c r="A116" s="212"/>
      <c r="B116" s="212"/>
      <c r="C116" s="212"/>
      <c r="D116" s="212"/>
      <c r="E116" s="550" t="s">
        <v>368</v>
      </c>
      <c r="F116" s="550"/>
      <c r="G116" s="550"/>
      <c r="H116" s="550"/>
      <c r="I116" s="550"/>
      <c r="J116" s="550"/>
      <c r="K116" s="550"/>
      <c r="L116" s="550"/>
      <c r="M116" s="550"/>
      <c r="N116" s="550"/>
      <c r="O116" s="550"/>
      <c r="P116" s="212"/>
      <c r="Q116" s="212"/>
      <c r="R116" s="212"/>
    </row>
    <row r="117" spans="1:18" ht="12.75">
      <c r="A117" s="212"/>
      <c r="B117" s="212"/>
      <c r="C117" s="212"/>
      <c r="D117" s="212"/>
      <c r="E117" s="361"/>
      <c r="F117" s="551" t="s">
        <v>176</v>
      </c>
      <c r="G117" s="551"/>
      <c r="H117" s="551"/>
      <c r="I117" s="551"/>
      <c r="J117" s="551"/>
      <c r="K117" s="551"/>
      <c r="L117" s="551"/>
      <c r="M117" s="551"/>
      <c r="N117" s="212"/>
      <c r="O117" s="212"/>
      <c r="P117" s="212"/>
      <c r="Q117" s="212"/>
      <c r="R117" s="212"/>
    </row>
    <row r="118" spans="1:18" ht="12.75">
      <c r="A118" s="215"/>
      <c r="B118" s="212"/>
      <c r="C118" s="212"/>
      <c r="D118" s="212"/>
      <c r="E118" s="212"/>
      <c r="F118" s="212"/>
      <c r="G118" s="212"/>
      <c r="H118" s="212"/>
      <c r="I118" s="212"/>
      <c r="J118" s="212"/>
      <c r="K118" s="212"/>
      <c r="L118" s="212"/>
      <c r="M118" s="212"/>
      <c r="N118" s="212"/>
      <c r="O118" s="212"/>
      <c r="P118" s="212"/>
      <c r="Q118" s="212"/>
      <c r="R118" s="212"/>
    </row>
    <row r="119" spans="1:18" ht="12.75">
      <c r="A119" s="551" t="s">
        <v>97</v>
      </c>
      <c r="B119" s="551"/>
      <c r="C119" s="551"/>
      <c r="D119" s="551"/>
      <c r="E119" s="551"/>
      <c r="F119" s="551"/>
      <c r="G119" s="551"/>
      <c r="H119" s="551"/>
      <c r="I119" s="551"/>
      <c r="J119" s="551"/>
      <c r="K119" s="551"/>
      <c r="L119" s="551"/>
      <c r="M119" s="551"/>
      <c r="N119" s="551"/>
      <c r="O119" s="551"/>
      <c r="P119" s="551"/>
      <c r="Q119" s="551"/>
      <c r="R119" s="551"/>
    </row>
    <row r="120" spans="1:19" s="2" customFormat="1" ht="12.75">
      <c r="A120" s="317" t="s">
        <v>25</v>
      </c>
      <c r="B120" s="505" t="s">
        <v>26</v>
      </c>
      <c r="C120" s="506"/>
      <c r="D120" s="506"/>
      <c r="E120" s="506"/>
      <c r="F120" s="506"/>
      <c r="G120" s="506"/>
      <c r="H120" s="507"/>
      <c r="I120" s="505" t="s">
        <v>28</v>
      </c>
      <c r="J120" s="506"/>
      <c r="K120" s="506"/>
      <c r="L120" s="506"/>
      <c r="M120" s="506"/>
      <c r="N120" s="507"/>
      <c r="O120" s="505" t="s">
        <v>27</v>
      </c>
      <c r="P120" s="506"/>
      <c r="Q120" s="506"/>
      <c r="R120" s="507"/>
      <c r="S120" s="214"/>
    </row>
    <row r="121" spans="1:19" s="2" customFormat="1" ht="12.75">
      <c r="A121" s="332">
        <v>1</v>
      </c>
      <c r="B121" s="505">
        <v>2</v>
      </c>
      <c r="C121" s="506"/>
      <c r="D121" s="506"/>
      <c r="E121" s="506"/>
      <c r="F121" s="506"/>
      <c r="G121" s="506"/>
      <c r="H121" s="507"/>
      <c r="I121" s="505">
        <v>3</v>
      </c>
      <c r="J121" s="506"/>
      <c r="K121" s="506"/>
      <c r="L121" s="506"/>
      <c r="M121" s="506"/>
      <c r="N121" s="507"/>
      <c r="O121" s="505">
        <v>4</v>
      </c>
      <c r="P121" s="506"/>
      <c r="Q121" s="506"/>
      <c r="R121" s="507"/>
      <c r="S121" s="214"/>
    </row>
    <row r="122" spans="1:19" s="2" customFormat="1" ht="26.25" customHeight="1">
      <c r="A122" s="259">
        <v>1</v>
      </c>
      <c r="B122" s="493" t="s">
        <v>259</v>
      </c>
      <c r="C122" s="494"/>
      <c r="D122" s="494"/>
      <c r="E122" s="494"/>
      <c r="F122" s="494"/>
      <c r="G122" s="494"/>
      <c r="H122" s="495"/>
      <c r="I122" s="535"/>
      <c r="J122" s="536"/>
      <c r="K122" s="536"/>
      <c r="L122" s="536"/>
      <c r="M122" s="536"/>
      <c r="N122" s="537"/>
      <c r="O122" s="514">
        <v>219400</v>
      </c>
      <c r="P122" s="515"/>
      <c r="Q122" s="515"/>
      <c r="R122" s="516"/>
      <c r="S122" s="214"/>
    </row>
    <row r="123" spans="1:19" s="2" customFormat="1" ht="29.25" customHeight="1">
      <c r="A123" s="259">
        <v>1</v>
      </c>
      <c r="B123" s="493" t="s">
        <v>366</v>
      </c>
      <c r="C123" s="494"/>
      <c r="D123" s="494"/>
      <c r="E123" s="494"/>
      <c r="F123" s="494"/>
      <c r="G123" s="494"/>
      <c r="H123" s="495"/>
      <c r="I123" s="535"/>
      <c r="J123" s="536"/>
      <c r="K123" s="536"/>
      <c r="L123" s="536"/>
      <c r="M123" s="536"/>
      <c r="N123" s="537"/>
      <c r="O123" s="514">
        <v>124500</v>
      </c>
      <c r="P123" s="515"/>
      <c r="Q123" s="515"/>
      <c r="R123" s="516"/>
      <c r="S123" s="214"/>
    </row>
    <row r="124" spans="1:19" s="2" customFormat="1" ht="12.75">
      <c r="A124" s="338"/>
      <c r="B124" s="539" t="s">
        <v>99</v>
      </c>
      <c r="C124" s="540"/>
      <c r="D124" s="540"/>
      <c r="E124" s="540"/>
      <c r="F124" s="540"/>
      <c r="G124" s="540"/>
      <c r="H124" s="541"/>
      <c r="I124" s="542"/>
      <c r="J124" s="543"/>
      <c r="K124" s="543"/>
      <c r="L124" s="543"/>
      <c r="M124" s="543"/>
      <c r="N124" s="544"/>
      <c r="O124" s="545">
        <f>O122+O123</f>
        <v>343900</v>
      </c>
      <c r="P124" s="546"/>
      <c r="Q124" s="546"/>
      <c r="R124" s="547"/>
      <c r="S124" s="214"/>
    </row>
    <row r="125" spans="1:19" s="2" customFormat="1" ht="12.75">
      <c r="A125" s="227"/>
      <c r="B125" s="318"/>
      <c r="C125" s="318"/>
      <c r="D125" s="318"/>
      <c r="E125" s="318"/>
      <c r="F125" s="318"/>
      <c r="G125" s="318"/>
      <c r="H125" s="318"/>
      <c r="I125" s="227"/>
      <c r="J125" s="227"/>
      <c r="K125" s="227"/>
      <c r="L125" s="227"/>
      <c r="M125" s="227"/>
      <c r="N125" s="227"/>
      <c r="O125" s="319"/>
      <c r="P125" s="319"/>
      <c r="Q125" s="319"/>
      <c r="R125" s="319"/>
      <c r="S125" s="214"/>
    </row>
    <row r="126" spans="1:19" s="2" customFormat="1" ht="1.5" customHeight="1">
      <c r="A126" s="227"/>
      <c r="B126" s="318"/>
      <c r="C126" s="318"/>
      <c r="D126" s="318"/>
      <c r="E126" s="318"/>
      <c r="F126" s="318"/>
      <c r="G126" s="318"/>
      <c r="H126" s="318"/>
      <c r="I126" s="227"/>
      <c r="J126" s="227"/>
      <c r="K126" s="227"/>
      <c r="L126" s="227"/>
      <c r="M126" s="227"/>
      <c r="N126" s="227"/>
      <c r="O126" s="319"/>
      <c r="P126" s="319"/>
      <c r="Q126" s="319"/>
      <c r="R126" s="319"/>
      <c r="S126" s="214"/>
    </row>
    <row r="127" spans="1:18" ht="12.75">
      <c r="A127" s="551" t="s">
        <v>212</v>
      </c>
      <c r="B127" s="551"/>
      <c r="C127" s="551"/>
      <c r="D127" s="551"/>
      <c r="E127" s="551"/>
      <c r="F127" s="551"/>
      <c r="G127" s="551"/>
      <c r="H127" s="551"/>
      <c r="I127" s="551"/>
      <c r="J127" s="551"/>
      <c r="K127" s="551"/>
      <c r="L127" s="551"/>
      <c r="M127" s="551"/>
      <c r="N127" s="551"/>
      <c r="O127" s="551"/>
      <c r="P127" s="551"/>
      <c r="Q127" s="551"/>
      <c r="R127" s="551"/>
    </row>
    <row r="128" spans="1:19" s="2" customFormat="1" ht="12.75">
      <c r="A128" s="317" t="s">
        <v>25</v>
      </c>
      <c r="B128" s="505" t="s">
        <v>26</v>
      </c>
      <c r="C128" s="506"/>
      <c r="D128" s="506"/>
      <c r="E128" s="506"/>
      <c r="F128" s="506"/>
      <c r="G128" s="506"/>
      <c r="H128" s="507"/>
      <c r="I128" s="505" t="s">
        <v>28</v>
      </c>
      <c r="J128" s="506"/>
      <c r="K128" s="506"/>
      <c r="L128" s="506"/>
      <c r="M128" s="506"/>
      <c r="N128" s="507"/>
      <c r="O128" s="505" t="s">
        <v>27</v>
      </c>
      <c r="P128" s="506"/>
      <c r="Q128" s="506"/>
      <c r="R128" s="507"/>
      <c r="S128" s="214"/>
    </row>
    <row r="129" spans="1:19" s="2" customFormat="1" ht="12.75">
      <c r="A129" s="332">
        <v>1</v>
      </c>
      <c r="B129" s="505">
        <v>2</v>
      </c>
      <c r="C129" s="506"/>
      <c r="D129" s="506"/>
      <c r="E129" s="506"/>
      <c r="F129" s="506"/>
      <c r="G129" s="506"/>
      <c r="H129" s="507"/>
      <c r="I129" s="505">
        <v>3</v>
      </c>
      <c r="J129" s="506"/>
      <c r="K129" s="506"/>
      <c r="L129" s="506"/>
      <c r="M129" s="506"/>
      <c r="N129" s="507"/>
      <c r="O129" s="505">
        <v>4</v>
      </c>
      <c r="P129" s="506"/>
      <c r="Q129" s="506"/>
      <c r="R129" s="507"/>
      <c r="S129" s="214"/>
    </row>
    <row r="130" spans="1:19" s="2" customFormat="1" ht="16.5" customHeight="1">
      <c r="A130" s="259">
        <v>2</v>
      </c>
      <c r="B130" s="493" t="s">
        <v>346</v>
      </c>
      <c r="C130" s="494"/>
      <c r="D130" s="494"/>
      <c r="E130" s="494"/>
      <c r="F130" s="494"/>
      <c r="G130" s="494"/>
      <c r="H130" s="495"/>
      <c r="I130" s="535"/>
      <c r="J130" s="536"/>
      <c r="K130" s="536"/>
      <c r="L130" s="536"/>
      <c r="M130" s="536"/>
      <c r="N130" s="537"/>
      <c r="O130" s="514">
        <v>66300</v>
      </c>
      <c r="P130" s="515"/>
      <c r="Q130" s="515"/>
      <c r="R130" s="516"/>
      <c r="S130" s="214"/>
    </row>
    <row r="131" spans="1:19" s="2" customFormat="1" ht="26.25" customHeight="1">
      <c r="A131" s="259">
        <v>2</v>
      </c>
      <c r="B131" s="493" t="s">
        <v>367</v>
      </c>
      <c r="C131" s="494"/>
      <c r="D131" s="494"/>
      <c r="E131" s="494"/>
      <c r="F131" s="494"/>
      <c r="G131" s="494"/>
      <c r="H131" s="495"/>
      <c r="I131" s="535"/>
      <c r="J131" s="536"/>
      <c r="K131" s="536"/>
      <c r="L131" s="536"/>
      <c r="M131" s="536"/>
      <c r="N131" s="537"/>
      <c r="O131" s="514">
        <v>37600</v>
      </c>
      <c r="P131" s="515"/>
      <c r="Q131" s="515"/>
      <c r="R131" s="516"/>
      <c r="S131" s="214"/>
    </row>
    <row r="132" spans="1:19" s="2" customFormat="1" ht="12.75">
      <c r="A132" s="338"/>
      <c r="B132" s="539" t="s">
        <v>99</v>
      </c>
      <c r="C132" s="540"/>
      <c r="D132" s="540"/>
      <c r="E132" s="540"/>
      <c r="F132" s="540"/>
      <c r="G132" s="540"/>
      <c r="H132" s="541"/>
      <c r="I132" s="542"/>
      <c r="J132" s="543"/>
      <c r="K132" s="543"/>
      <c r="L132" s="543"/>
      <c r="M132" s="543"/>
      <c r="N132" s="544"/>
      <c r="O132" s="545">
        <f>O130+O131</f>
        <v>103900</v>
      </c>
      <c r="P132" s="546"/>
      <c r="Q132" s="546"/>
      <c r="R132" s="547"/>
      <c r="S132" s="214"/>
    </row>
    <row r="133" spans="1:19" s="2" customFormat="1" ht="12.75">
      <c r="A133" s="227"/>
      <c r="B133" s="318"/>
      <c r="C133" s="318"/>
      <c r="D133" s="318"/>
      <c r="E133" s="318"/>
      <c r="F133" s="318"/>
      <c r="G133" s="318"/>
      <c r="H133" s="318"/>
      <c r="I133" s="227"/>
      <c r="J133" s="227"/>
      <c r="K133" s="227"/>
      <c r="L133" s="227"/>
      <c r="M133" s="227"/>
      <c r="N133" s="227"/>
      <c r="O133" s="319"/>
      <c r="P133" s="319"/>
      <c r="Q133" s="319"/>
      <c r="R133" s="319"/>
      <c r="S133" s="214"/>
    </row>
    <row r="134" spans="1:20" ht="12.75">
      <c r="A134" s="492" t="s">
        <v>69</v>
      </c>
      <c r="B134" s="492"/>
      <c r="C134" s="492"/>
      <c r="D134" s="492"/>
      <c r="E134" s="492"/>
      <c r="F134" s="492"/>
      <c r="G134" s="492"/>
      <c r="H134" s="492"/>
      <c r="I134" s="492"/>
      <c r="J134" s="492"/>
      <c r="K134" s="492"/>
      <c r="L134" s="492"/>
      <c r="M134" s="492"/>
      <c r="N134" s="492"/>
      <c r="O134" s="492"/>
      <c r="P134" s="492"/>
      <c r="Q134" s="492"/>
      <c r="R134" s="492"/>
      <c r="S134" s="215"/>
      <c r="T134" s="53"/>
    </row>
    <row r="135" spans="1:20" ht="7.5" customHeight="1">
      <c r="A135" s="320"/>
      <c r="B135" s="214"/>
      <c r="C135" s="214"/>
      <c r="D135" s="214"/>
      <c r="E135" s="214"/>
      <c r="F135" s="214"/>
      <c r="G135" s="214"/>
      <c r="H135" s="214"/>
      <c r="I135" s="214"/>
      <c r="J135" s="214"/>
      <c r="K135" s="214"/>
      <c r="L135" s="214"/>
      <c r="M135" s="214"/>
      <c r="N135" s="214"/>
      <c r="O135" s="214"/>
      <c r="P135" s="214"/>
      <c r="Q135" s="214"/>
      <c r="R135" s="214"/>
      <c r="S135" s="215"/>
      <c r="T135" s="53"/>
    </row>
    <row r="136" spans="1:20" ht="50.25" customHeight="1">
      <c r="A136" s="332" t="s">
        <v>25</v>
      </c>
      <c r="B136" s="569" t="s">
        <v>26</v>
      </c>
      <c r="C136" s="569"/>
      <c r="D136" s="569"/>
      <c r="E136" s="569"/>
      <c r="F136" s="569"/>
      <c r="G136" s="569" t="s">
        <v>28</v>
      </c>
      <c r="H136" s="569"/>
      <c r="I136" s="569" t="s">
        <v>29</v>
      </c>
      <c r="J136" s="569"/>
      <c r="K136" s="569" t="s">
        <v>32</v>
      </c>
      <c r="L136" s="569"/>
      <c r="M136" s="569"/>
      <c r="N136" s="569" t="s">
        <v>33</v>
      </c>
      <c r="O136" s="569"/>
      <c r="P136" s="569" t="s">
        <v>34</v>
      </c>
      <c r="Q136" s="569"/>
      <c r="R136" s="569"/>
      <c r="S136" s="215"/>
      <c r="T136" s="53"/>
    </row>
    <row r="137" spans="1:20" ht="12.75">
      <c r="A137" s="332">
        <v>1</v>
      </c>
      <c r="B137" s="569">
        <v>2</v>
      </c>
      <c r="C137" s="569"/>
      <c r="D137" s="569"/>
      <c r="E137" s="569"/>
      <c r="F137" s="569"/>
      <c r="G137" s="569">
        <v>3</v>
      </c>
      <c r="H137" s="569"/>
      <c r="I137" s="569">
        <v>4</v>
      </c>
      <c r="J137" s="569"/>
      <c r="K137" s="569">
        <v>5</v>
      </c>
      <c r="L137" s="569"/>
      <c r="M137" s="569"/>
      <c r="N137" s="569">
        <v>6</v>
      </c>
      <c r="O137" s="569"/>
      <c r="P137" s="569">
        <v>7</v>
      </c>
      <c r="Q137" s="569"/>
      <c r="R137" s="569"/>
      <c r="S137" s="215"/>
      <c r="T137" s="53"/>
    </row>
    <row r="138" spans="1:24" ht="15.75" customHeight="1">
      <c r="A138" s="259">
        <v>1</v>
      </c>
      <c r="B138" s="493" t="s">
        <v>114</v>
      </c>
      <c r="C138" s="494"/>
      <c r="D138" s="494"/>
      <c r="E138" s="494"/>
      <c r="F138" s="495"/>
      <c r="G138" s="518"/>
      <c r="H138" s="518"/>
      <c r="I138" s="519" t="s">
        <v>95</v>
      </c>
      <c r="J138" s="519"/>
      <c r="K138" s="520">
        <v>73.61</v>
      </c>
      <c r="L138" s="520"/>
      <c r="M138" s="520"/>
      <c r="N138" s="520">
        <f>P138/K138</f>
        <v>7583.480505366118</v>
      </c>
      <c r="O138" s="520"/>
      <c r="P138" s="529">
        <v>558220</v>
      </c>
      <c r="Q138" s="529"/>
      <c r="R138" s="529"/>
      <c r="S138" s="215"/>
      <c r="T138" s="53"/>
      <c r="V138" s="521"/>
      <c r="W138" s="521"/>
      <c r="X138" s="521"/>
    </row>
    <row r="139" spans="1:24" ht="49.5" customHeight="1">
      <c r="A139" s="259">
        <v>2</v>
      </c>
      <c r="B139" s="493" t="s">
        <v>88</v>
      </c>
      <c r="C139" s="494"/>
      <c r="D139" s="494"/>
      <c r="E139" s="494"/>
      <c r="F139" s="495"/>
      <c r="G139" s="518"/>
      <c r="H139" s="518"/>
      <c r="I139" s="519" t="s">
        <v>35</v>
      </c>
      <c r="J139" s="519"/>
      <c r="K139" s="520">
        <v>31.9</v>
      </c>
      <c r="L139" s="520"/>
      <c r="M139" s="520"/>
      <c r="N139" s="520">
        <f>P139/K139</f>
        <v>0</v>
      </c>
      <c r="O139" s="520"/>
      <c r="P139" s="529"/>
      <c r="Q139" s="529"/>
      <c r="R139" s="529"/>
      <c r="S139" s="216"/>
      <c r="T139" s="53"/>
      <c r="U139" s="54"/>
      <c r="V139" s="521"/>
      <c r="W139" s="521"/>
      <c r="X139" s="521"/>
    </row>
    <row r="140" spans="1:24" ht="17.25" customHeight="1">
      <c r="A140" s="259">
        <v>3</v>
      </c>
      <c r="B140" s="493" t="s">
        <v>247</v>
      </c>
      <c r="C140" s="494"/>
      <c r="D140" s="494"/>
      <c r="E140" s="494"/>
      <c r="F140" s="495"/>
      <c r="G140" s="530"/>
      <c r="H140" s="531"/>
      <c r="I140" s="519" t="s">
        <v>95</v>
      </c>
      <c r="J140" s="519"/>
      <c r="K140" s="524">
        <f>P140/N140</f>
        <v>0</v>
      </c>
      <c r="L140" s="538"/>
      <c r="M140" s="525"/>
      <c r="N140" s="524">
        <v>100</v>
      </c>
      <c r="O140" s="525"/>
      <c r="P140" s="532"/>
      <c r="Q140" s="533"/>
      <c r="R140" s="534"/>
      <c r="S140" s="216"/>
      <c r="T140" s="53"/>
      <c r="V140" s="198"/>
      <c r="W140" s="198"/>
      <c r="X140" s="198"/>
    </row>
    <row r="141" spans="1:20" ht="12.75" customHeight="1">
      <c r="A141" s="344"/>
      <c r="B141" s="501" t="s">
        <v>57</v>
      </c>
      <c r="C141" s="502"/>
      <c r="D141" s="502"/>
      <c r="E141" s="502"/>
      <c r="F141" s="502"/>
      <c r="G141" s="502"/>
      <c r="H141" s="502"/>
      <c r="I141" s="502"/>
      <c r="J141" s="502"/>
      <c r="K141" s="502"/>
      <c r="L141" s="502"/>
      <c r="M141" s="502"/>
      <c r="N141" s="502"/>
      <c r="O141" s="513"/>
      <c r="P141" s="517">
        <f>SUM(P138:R140)</f>
        <v>558220</v>
      </c>
      <c r="Q141" s="517"/>
      <c r="R141" s="517"/>
      <c r="S141" s="215"/>
      <c r="T141" s="53"/>
    </row>
    <row r="142" spans="1:20" ht="12.75">
      <c r="A142" s="320"/>
      <c r="B142" s="214"/>
      <c r="C142" s="214"/>
      <c r="D142" s="214"/>
      <c r="E142" s="214"/>
      <c r="F142" s="214"/>
      <c r="G142" s="214"/>
      <c r="H142" s="214"/>
      <c r="I142" s="214"/>
      <c r="J142" s="214"/>
      <c r="K142" s="214"/>
      <c r="L142" s="214"/>
      <c r="M142" s="214"/>
      <c r="N142" s="214"/>
      <c r="O142" s="214"/>
      <c r="P142" s="214"/>
      <c r="Q142" s="214"/>
      <c r="R142" s="214"/>
      <c r="S142" s="215"/>
      <c r="T142" s="53"/>
    </row>
    <row r="143" spans="1:20" ht="12.75" hidden="1">
      <c r="A143" s="321"/>
      <c r="B143" s="363"/>
      <c r="C143" s="363"/>
      <c r="D143" s="363"/>
      <c r="E143" s="363"/>
      <c r="F143" s="363"/>
      <c r="G143" s="363"/>
      <c r="H143" s="368"/>
      <c r="I143" s="368"/>
      <c r="J143" s="369"/>
      <c r="K143" s="369"/>
      <c r="L143" s="369"/>
      <c r="M143" s="370"/>
      <c r="N143" s="368"/>
      <c r="O143" s="368"/>
      <c r="P143" s="369"/>
      <c r="Q143" s="369"/>
      <c r="R143" s="369"/>
      <c r="S143" s="215"/>
      <c r="T143" s="53"/>
    </row>
    <row r="144" spans="1:19" ht="12.75">
      <c r="A144" s="492" t="s">
        <v>483</v>
      </c>
      <c r="B144" s="492"/>
      <c r="C144" s="492"/>
      <c r="D144" s="492"/>
      <c r="E144" s="492"/>
      <c r="F144" s="492"/>
      <c r="G144" s="492"/>
      <c r="H144" s="492"/>
      <c r="I144" s="492"/>
      <c r="J144" s="492"/>
      <c r="K144" s="492"/>
      <c r="L144" s="492"/>
      <c r="M144" s="492"/>
      <c r="N144" s="492"/>
      <c r="O144" s="492"/>
      <c r="P144" s="492"/>
      <c r="Q144" s="492"/>
      <c r="R144" s="492"/>
      <c r="S144"/>
    </row>
    <row r="145" spans="1:18" ht="12.75">
      <c r="A145" s="343"/>
      <c r="B145" s="343"/>
      <c r="C145" s="343"/>
      <c r="D145" s="343"/>
      <c r="E145" s="343"/>
      <c r="F145" s="343"/>
      <c r="G145" s="343"/>
      <c r="H145" s="343"/>
      <c r="I145" s="343"/>
      <c r="J145" s="343"/>
      <c r="K145" s="343"/>
      <c r="L145" s="343"/>
      <c r="M145" s="343"/>
      <c r="N145" s="343"/>
      <c r="O145" s="343"/>
      <c r="P145" s="343"/>
      <c r="Q145" s="214" t="s">
        <v>30</v>
      </c>
      <c r="R145" s="343"/>
    </row>
    <row r="146" spans="1:18" ht="25.5" customHeight="1">
      <c r="A146" s="415" t="s">
        <v>25</v>
      </c>
      <c r="B146" s="569" t="s">
        <v>26</v>
      </c>
      <c r="C146" s="569"/>
      <c r="D146" s="569"/>
      <c r="E146" s="569"/>
      <c r="F146" s="569"/>
      <c r="G146" s="569"/>
      <c r="H146" s="569" t="s">
        <v>28</v>
      </c>
      <c r="I146" s="569"/>
      <c r="J146" s="505" t="s">
        <v>67</v>
      </c>
      <c r="K146" s="464"/>
      <c r="L146" s="464"/>
      <c r="M146" s="464"/>
      <c r="N146" s="464"/>
      <c r="O146" s="464"/>
      <c r="P146" s="464"/>
      <c r="Q146" s="464"/>
      <c r="R146" s="465"/>
    </row>
    <row r="147" spans="1:18" ht="12.75">
      <c r="A147" s="415">
        <v>1</v>
      </c>
      <c r="B147" s="569">
        <v>2</v>
      </c>
      <c r="C147" s="569"/>
      <c r="D147" s="569"/>
      <c r="E147" s="569"/>
      <c r="F147" s="569"/>
      <c r="G147" s="569"/>
      <c r="H147" s="569">
        <v>3</v>
      </c>
      <c r="I147" s="569"/>
      <c r="J147" s="505">
        <v>3</v>
      </c>
      <c r="K147" s="462"/>
      <c r="L147" s="462"/>
      <c r="M147" s="462"/>
      <c r="N147" s="462"/>
      <c r="O147" s="462"/>
      <c r="P147" s="462"/>
      <c r="Q147" s="462"/>
      <c r="R147" s="463"/>
    </row>
    <row r="148" spans="1:18" ht="18.75" customHeight="1">
      <c r="A148" s="42">
        <v>1</v>
      </c>
      <c r="B148" s="663" t="s">
        <v>187</v>
      </c>
      <c r="C148" s="664"/>
      <c r="D148" s="664"/>
      <c r="E148" s="664"/>
      <c r="F148" s="664"/>
      <c r="G148" s="665"/>
      <c r="H148" s="415"/>
      <c r="I148" s="415"/>
      <c r="J148" s="413"/>
      <c r="K148" s="411"/>
      <c r="L148" s="411"/>
      <c r="M148" s="411"/>
      <c r="N148" s="411"/>
      <c r="O148" s="411"/>
      <c r="P148" s="411"/>
      <c r="Q148" s="411"/>
      <c r="R148" s="412"/>
    </row>
    <row r="149" spans="1:18" ht="27" customHeight="1">
      <c r="A149" s="29"/>
      <c r="B149" s="493" t="s">
        <v>486</v>
      </c>
      <c r="C149" s="494"/>
      <c r="D149" s="494"/>
      <c r="E149" s="494"/>
      <c r="F149" s="494"/>
      <c r="G149" s="495"/>
      <c r="H149" s="518"/>
      <c r="I149" s="518"/>
      <c r="J149" s="532">
        <v>384100</v>
      </c>
      <c r="K149" s="654"/>
      <c r="L149" s="654"/>
      <c r="M149" s="654"/>
      <c r="N149" s="654"/>
      <c r="O149" s="654"/>
      <c r="P149" s="654"/>
      <c r="Q149" s="654"/>
      <c r="R149" s="655"/>
    </row>
    <row r="150" spans="1:18" ht="12" customHeight="1">
      <c r="A150" s="415"/>
      <c r="B150" s="501" t="s">
        <v>57</v>
      </c>
      <c r="C150" s="462"/>
      <c r="D150" s="462"/>
      <c r="E150" s="462"/>
      <c r="F150" s="462"/>
      <c r="G150" s="462"/>
      <c r="H150" s="462"/>
      <c r="I150" s="414"/>
      <c r="J150" s="533">
        <f>J149</f>
        <v>384100</v>
      </c>
      <c r="K150" s="462"/>
      <c r="L150" s="462"/>
      <c r="M150" s="462"/>
      <c r="N150" s="462"/>
      <c r="O150" s="462"/>
      <c r="P150" s="462"/>
      <c r="Q150" s="462"/>
      <c r="R150" s="463"/>
    </row>
    <row r="151" spans="1:20" ht="12.75">
      <c r="A151" s="321"/>
      <c r="B151" s="322"/>
      <c r="C151" s="322"/>
      <c r="D151" s="322"/>
      <c r="E151" s="322"/>
      <c r="F151" s="322"/>
      <c r="G151" s="322"/>
      <c r="H151" s="322"/>
      <c r="I151" s="322"/>
      <c r="J151" s="322"/>
      <c r="K151" s="322"/>
      <c r="L151" s="322"/>
      <c r="M151" s="322"/>
      <c r="N151" s="322"/>
      <c r="O151" s="322"/>
      <c r="P151" s="366"/>
      <c r="Q151" s="366"/>
      <c r="R151" s="366"/>
      <c r="T151" s="54" t="e">
        <f>#REF!-#REF!</f>
        <v>#REF!</v>
      </c>
    </row>
    <row r="152" spans="1:19" ht="12.75">
      <c r="A152" s="492" t="s">
        <v>483</v>
      </c>
      <c r="B152" s="492"/>
      <c r="C152" s="492"/>
      <c r="D152" s="492"/>
      <c r="E152" s="492"/>
      <c r="F152" s="492"/>
      <c r="G152" s="492"/>
      <c r="H152" s="492"/>
      <c r="I152" s="492"/>
      <c r="J152" s="492"/>
      <c r="K152" s="492"/>
      <c r="L152" s="492"/>
      <c r="M152" s="492"/>
      <c r="N152" s="492"/>
      <c r="O152" s="492"/>
      <c r="P152" s="492"/>
      <c r="Q152" s="492"/>
      <c r="R152" s="492"/>
      <c r="S152"/>
    </row>
    <row r="153" spans="1:18" ht="12.75">
      <c r="A153" s="343"/>
      <c r="B153" s="343"/>
      <c r="C153" s="343"/>
      <c r="D153" s="343"/>
      <c r="E153" s="343"/>
      <c r="F153" s="343"/>
      <c r="G153" s="343"/>
      <c r="H153" s="343"/>
      <c r="I153" s="343"/>
      <c r="J153" s="343"/>
      <c r="K153" s="343"/>
      <c r="L153" s="343"/>
      <c r="M153" s="343"/>
      <c r="N153" s="343"/>
      <c r="O153" s="343"/>
      <c r="P153" s="343"/>
      <c r="Q153" s="214" t="s">
        <v>30</v>
      </c>
      <c r="R153" s="343"/>
    </row>
    <row r="154" spans="1:18" ht="25.5">
      <c r="A154" s="332" t="s">
        <v>25</v>
      </c>
      <c r="B154" s="569" t="s">
        <v>26</v>
      </c>
      <c r="C154" s="569"/>
      <c r="D154" s="569"/>
      <c r="E154" s="569"/>
      <c r="F154" s="569"/>
      <c r="G154" s="569"/>
      <c r="H154" s="569" t="s">
        <v>28</v>
      </c>
      <c r="I154" s="569"/>
      <c r="J154" s="588" t="s">
        <v>62</v>
      </c>
      <c r="K154" s="588"/>
      <c r="L154" s="351" t="s">
        <v>63</v>
      </c>
      <c r="M154" s="569" t="s">
        <v>39</v>
      </c>
      <c r="N154" s="569"/>
      <c r="O154" s="569"/>
      <c r="P154" s="505" t="s">
        <v>67</v>
      </c>
      <c r="Q154" s="506"/>
      <c r="R154" s="507"/>
    </row>
    <row r="155" spans="1:18" ht="12.75">
      <c r="A155" s="332">
        <v>1</v>
      </c>
      <c r="B155" s="569">
        <v>2</v>
      </c>
      <c r="C155" s="569"/>
      <c r="D155" s="569"/>
      <c r="E155" s="569"/>
      <c r="F155" s="569"/>
      <c r="G155" s="569"/>
      <c r="H155" s="569">
        <v>3</v>
      </c>
      <c r="I155" s="569"/>
      <c r="J155" s="569">
        <v>4</v>
      </c>
      <c r="K155" s="569"/>
      <c r="L155" s="332">
        <v>5</v>
      </c>
      <c r="M155" s="569">
        <v>6</v>
      </c>
      <c r="N155" s="569"/>
      <c r="O155" s="569"/>
      <c r="P155" s="505">
        <v>7</v>
      </c>
      <c r="Q155" s="506"/>
      <c r="R155" s="507"/>
    </row>
    <row r="156" spans="1:18" ht="34.5" customHeight="1">
      <c r="A156" s="332">
        <v>1</v>
      </c>
      <c r="B156" s="589" t="s">
        <v>162</v>
      </c>
      <c r="C156" s="589"/>
      <c r="D156" s="589"/>
      <c r="E156" s="589"/>
      <c r="F156" s="589"/>
      <c r="G156" s="589"/>
      <c r="H156" s="518"/>
      <c r="I156" s="518"/>
      <c r="J156" s="583">
        <v>3</v>
      </c>
      <c r="K156" s="583"/>
      <c r="L156" s="336">
        <v>18</v>
      </c>
      <c r="M156" s="519">
        <v>85</v>
      </c>
      <c r="N156" s="519"/>
      <c r="O156" s="519"/>
      <c r="P156" s="532">
        <f>J156*L156*M156</f>
        <v>4590</v>
      </c>
      <c r="Q156" s="533"/>
      <c r="R156" s="534"/>
    </row>
    <row r="157" spans="1:18" ht="12.75">
      <c r="A157" s="501" t="s">
        <v>57</v>
      </c>
      <c r="B157" s="502"/>
      <c r="C157" s="502"/>
      <c r="D157" s="502"/>
      <c r="E157" s="502"/>
      <c r="F157" s="502"/>
      <c r="G157" s="502"/>
      <c r="H157" s="502"/>
      <c r="I157" s="502"/>
      <c r="J157" s="502"/>
      <c r="K157" s="502"/>
      <c r="L157" s="502"/>
      <c r="M157" s="502"/>
      <c r="N157" s="502"/>
      <c r="O157" s="513"/>
      <c r="P157" s="510">
        <f>P156</f>
        <v>4590</v>
      </c>
      <c r="Q157" s="511"/>
      <c r="R157" s="512"/>
    </row>
    <row r="158" spans="1:18" ht="12.75">
      <c r="A158" s="329"/>
      <c r="B158" s="227"/>
      <c r="C158" s="227"/>
      <c r="D158" s="227"/>
      <c r="E158" s="227"/>
      <c r="F158" s="227"/>
      <c r="G158" s="227"/>
      <c r="H158" s="227"/>
      <c r="I158" s="227"/>
      <c r="J158" s="227"/>
      <c r="K158" s="227"/>
      <c r="L158" s="227"/>
      <c r="M158" s="227"/>
      <c r="N158" s="227"/>
      <c r="O158" s="227"/>
      <c r="P158" s="357"/>
      <c r="Q158" s="357"/>
      <c r="R158" s="357"/>
    </row>
    <row r="159" spans="1:18" ht="12.75">
      <c r="A159" s="321"/>
      <c r="B159" s="322"/>
      <c r="C159" s="322"/>
      <c r="D159" s="322"/>
      <c r="E159" s="322"/>
      <c r="F159" s="322"/>
      <c r="G159" s="322"/>
      <c r="H159" s="322"/>
      <c r="I159" s="322"/>
      <c r="J159" s="322"/>
      <c r="K159" s="322"/>
      <c r="L159" s="322"/>
      <c r="M159" s="322"/>
      <c r="N159" s="322"/>
      <c r="O159" s="322"/>
      <c r="P159" s="366"/>
      <c r="Q159" s="366"/>
      <c r="R159" s="366"/>
    </row>
    <row r="160" spans="1:20" ht="14.25" customHeight="1">
      <c r="A160" s="492"/>
      <c r="B160" s="492"/>
      <c r="C160" s="492"/>
      <c r="D160" s="492"/>
      <c r="E160" s="492"/>
      <c r="F160" s="492"/>
      <c r="G160" s="492"/>
      <c r="H160" s="492"/>
      <c r="I160" s="492"/>
      <c r="J160" s="492"/>
      <c r="K160" s="492"/>
      <c r="L160" s="492"/>
      <c r="M160" s="492"/>
      <c r="N160" s="492"/>
      <c r="O160" s="492"/>
      <c r="P160" s="492"/>
      <c r="Q160" s="492"/>
      <c r="R160" s="492"/>
      <c r="S160" s="215"/>
      <c r="T160" s="53"/>
    </row>
    <row r="161" spans="1:18" ht="12.75" hidden="1" outlineLevel="2">
      <c r="A161" s="214"/>
      <c r="B161" s="214"/>
      <c r="C161" s="214"/>
      <c r="D161" s="214"/>
      <c r="E161" s="214"/>
      <c r="F161" s="214"/>
      <c r="G161" s="214"/>
      <c r="H161" s="214"/>
      <c r="I161" s="214"/>
      <c r="J161" s="214"/>
      <c r="K161" s="214"/>
      <c r="L161" s="214"/>
      <c r="M161" s="214"/>
      <c r="N161" s="214"/>
      <c r="O161" s="214"/>
      <c r="P161" s="214"/>
      <c r="Q161" s="214"/>
      <c r="R161" s="214"/>
    </row>
    <row r="162" spans="1:18" ht="12.75" hidden="1" outlineLevel="2">
      <c r="A162" s="317" t="s">
        <v>25</v>
      </c>
      <c r="B162" s="505" t="s">
        <v>26</v>
      </c>
      <c r="C162" s="506"/>
      <c r="D162" s="506"/>
      <c r="E162" s="506"/>
      <c r="F162" s="506"/>
      <c r="G162" s="506"/>
      <c r="H162" s="506"/>
      <c r="I162" s="569" t="s">
        <v>28</v>
      </c>
      <c r="J162" s="569"/>
      <c r="K162" s="505" t="s">
        <v>115</v>
      </c>
      <c r="L162" s="506"/>
      <c r="M162" s="506"/>
      <c r="N162" s="506"/>
      <c r="O162" s="506"/>
      <c r="P162" s="506"/>
      <c r="Q162" s="506"/>
      <c r="R162" s="507"/>
    </row>
    <row r="163" spans="1:18" ht="12.75" hidden="1" outlineLevel="2">
      <c r="A163" s="317">
        <v>1</v>
      </c>
      <c r="B163" s="505">
        <v>2</v>
      </c>
      <c r="C163" s="506"/>
      <c r="D163" s="506"/>
      <c r="E163" s="506"/>
      <c r="F163" s="506"/>
      <c r="G163" s="506"/>
      <c r="H163" s="506"/>
      <c r="I163" s="569">
        <v>3</v>
      </c>
      <c r="J163" s="569"/>
      <c r="K163" s="505">
        <v>4</v>
      </c>
      <c r="L163" s="506"/>
      <c r="M163" s="506"/>
      <c r="N163" s="506"/>
      <c r="O163" s="506"/>
      <c r="P163" s="506"/>
      <c r="Q163" s="506"/>
      <c r="R163" s="507"/>
    </row>
    <row r="164" spans="1:18" ht="12.75" hidden="1" outlineLevel="1">
      <c r="A164" s="371">
        <v>1</v>
      </c>
      <c r="B164" s="505" t="s">
        <v>117</v>
      </c>
      <c r="C164" s="506"/>
      <c r="D164" s="506"/>
      <c r="E164" s="506"/>
      <c r="F164" s="506"/>
      <c r="G164" s="506"/>
      <c r="H164" s="506"/>
      <c r="I164" s="579">
        <v>73</v>
      </c>
      <c r="J164" s="579"/>
      <c r="K164" s="580">
        <v>0</v>
      </c>
      <c r="L164" s="581"/>
      <c r="M164" s="581"/>
      <c r="N164" s="581"/>
      <c r="O164" s="581"/>
      <c r="P164" s="581"/>
      <c r="Q164" s="581"/>
      <c r="R164" s="582"/>
    </row>
    <row r="165" spans="1:18" ht="12.75" hidden="1" outlineLevel="1">
      <c r="A165" s="371">
        <v>1</v>
      </c>
      <c r="B165" s="505" t="s">
        <v>117</v>
      </c>
      <c r="C165" s="506"/>
      <c r="D165" s="506"/>
      <c r="E165" s="506"/>
      <c r="F165" s="506"/>
      <c r="G165" s="506"/>
      <c r="H165" s="506"/>
      <c r="I165" s="579">
        <v>74</v>
      </c>
      <c r="J165" s="579"/>
      <c r="K165" s="580">
        <v>0</v>
      </c>
      <c r="L165" s="581"/>
      <c r="M165" s="581"/>
      <c r="N165" s="581"/>
      <c r="O165" s="581"/>
      <c r="P165" s="581"/>
      <c r="Q165" s="581"/>
      <c r="R165" s="582"/>
    </row>
    <row r="166" spans="1:18" ht="12.75" hidden="1" outlineLevel="1">
      <c r="A166" s="372"/>
      <c r="B166" s="501" t="s">
        <v>57</v>
      </c>
      <c r="C166" s="502"/>
      <c r="D166" s="502"/>
      <c r="E166" s="502"/>
      <c r="F166" s="502"/>
      <c r="G166" s="502"/>
      <c r="H166" s="502"/>
      <c r="I166" s="502"/>
      <c r="J166" s="513"/>
      <c r="K166" s="545">
        <f>K164+K165</f>
        <v>0</v>
      </c>
      <c r="L166" s="546"/>
      <c r="M166" s="546"/>
      <c r="N166" s="546"/>
      <c r="O166" s="546"/>
      <c r="P166" s="546"/>
      <c r="Q166" s="546"/>
      <c r="R166" s="547"/>
    </row>
    <row r="167" spans="1:18" ht="12.75" hidden="1" outlineLevel="1">
      <c r="A167" s="259"/>
      <c r="B167" s="542" t="s">
        <v>57</v>
      </c>
      <c r="C167" s="543"/>
      <c r="D167" s="543"/>
      <c r="E167" s="543"/>
      <c r="F167" s="543"/>
      <c r="G167" s="543"/>
      <c r="H167" s="543"/>
      <c r="I167" s="543"/>
      <c r="J167" s="543"/>
      <c r="K167" s="543"/>
      <c r="L167" s="543"/>
      <c r="M167" s="543"/>
      <c r="N167" s="543"/>
      <c r="O167" s="544"/>
      <c r="P167" s="576">
        <f>K166</f>
        <v>0</v>
      </c>
      <c r="Q167" s="577"/>
      <c r="R167" s="578"/>
    </row>
    <row r="168" spans="1:20" ht="12.75" collapsed="1">
      <c r="A168" s="264" t="s">
        <v>390</v>
      </c>
      <c r="B168" s="345"/>
      <c r="C168" s="345"/>
      <c r="D168" s="212"/>
      <c r="E168" s="212"/>
      <c r="F168" s="212"/>
      <c r="G168" s="346"/>
      <c r="H168" s="367"/>
      <c r="I168" s="568">
        <f>P157+J150+P141+O132+O124</f>
        <v>1394710</v>
      </c>
      <c r="J168" s="568"/>
      <c r="K168" s="568"/>
      <c r="L168" s="346"/>
      <c r="M168" s="346"/>
      <c r="N168" s="212"/>
      <c r="O168" s="212"/>
      <c r="P168" s="212"/>
      <c r="Q168" s="212"/>
      <c r="R168" s="212"/>
      <c r="T168">
        <v>1390160</v>
      </c>
    </row>
    <row r="169" spans="1:20" ht="12.75">
      <c r="A169" s="347"/>
      <c r="B169" s="346"/>
      <c r="C169" s="346"/>
      <c r="D169" s="346"/>
      <c r="E169" s="346"/>
      <c r="F169" s="346"/>
      <c r="G169" s="346"/>
      <c r="H169" s="348"/>
      <c r="I169" s="348"/>
      <c r="J169" s="346"/>
      <c r="K169" s="346"/>
      <c r="L169" s="346"/>
      <c r="M169" s="346"/>
      <c r="N169" s="212"/>
      <c r="O169" s="212"/>
      <c r="P169" s="212"/>
      <c r="Q169" s="212"/>
      <c r="R169" s="212"/>
      <c r="T169" s="54">
        <f>T168-I168</f>
        <v>-4550</v>
      </c>
    </row>
    <row r="170" spans="1:21" ht="12.75">
      <c r="A170" s="347"/>
      <c r="B170" s="349"/>
      <c r="C170" s="349"/>
      <c r="D170" s="349"/>
      <c r="E170" s="349"/>
      <c r="F170" s="349"/>
      <c r="G170" s="349"/>
      <c r="H170" s="348"/>
      <c r="I170" s="348"/>
      <c r="J170" s="346"/>
      <c r="K170" s="346"/>
      <c r="L170" s="346"/>
      <c r="M170" s="346"/>
      <c r="N170" s="212"/>
      <c r="O170" s="212"/>
      <c r="P170" s="212"/>
      <c r="Q170" s="212"/>
      <c r="R170" s="212"/>
      <c r="U170" s="58"/>
    </row>
    <row r="171" spans="1:18" ht="12.75">
      <c r="A171" s="350" t="s">
        <v>93</v>
      </c>
      <c r="B171" s="350"/>
      <c r="C171" s="350"/>
      <c r="D171" s="350"/>
      <c r="E171" s="350"/>
      <c r="F171" s="350"/>
      <c r="G171" s="350"/>
      <c r="H171" s="350"/>
      <c r="I171" s="350"/>
      <c r="J171" s="350"/>
      <c r="K171" s="350" t="s">
        <v>60</v>
      </c>
      <c r="L171" s="350"/>
      <c r="M171" s="350"/>
      <c r="N171" s="212"/>
      <c r="O171" s="212"/>
      <c r="P171" s="212"/>
      <c r="Q171" s="212"/>
      <c r="R171" s="212"/>
    </row>
    <row r="172" spans="1:18" ht="12.75">
      <c r="A172" s="212"/>
      <c r="B172" s="212"/>
      <c r="C172" s="212"/>
      <c r="D172" s="212"/>
      <c r="E172" s="212"/>
      <c r="F172" s="212"/>
      <c r="G172" s="212"/>
      <c r="H172" s="212"/>
      <c r="I172" s="212"/>
      <c r="J172" s="212"/>
      <c r="K172" s="212"/>
      <c r="L172" s="212"/>
      <c r="M172" s="212"/>
      <c r="N172" s="212"/>
      <c r="O172" s="212"/>
      <c r="P172" s="212"/>
      <c r="Q172" s="212"/>
      <c r="R172" s="212"/>
    </row>
    <row r="173" spans="1:18" ht="12.75">
      <c r="A173" s="350" t="s">
        <v>94</v>
      </c>
      <c r="B173" s="212"/>
      <c r="C173" s="212"/>
      <c r="D173" s="212"/>
      <c r="E173" s="212"/>
      <c r="F173" s="212"/>
      <c r="G173" s="212"/>
      <c r="H173" s="350"/>
      <c r="I173" s="350"/>
      <c r="J173" s="350"/>
      <c r="K173" s="212" t="s">
        <v>296</v>
      </c>
      <c r="L173" s="350"/>
      <c r="M173" s="350"/>
      <c r="N173" s="212"/>
      <c r="O173" s="212"/>
      <c r="P173" s="212"/>
      <c r="Q173" s="212"/>
      <c r="R173" s="212"/>
    </row>
    <row r="174" spans="1:18" ht="12.75">
      <c r="A174" s="215" t="s">
        <v>61</v>
      </c>
      <c r="B174" s="212"/>
      <c r="C174" s="212"/>
      <c r="D174" s="212"/>
      <c r="E174" s="212"/>
      <c r="F174" s="212"/>
      <c r="G174" s="212"/>
      <c r="H174" s="212"/>
      <c r="I174" s="212"/>
      <c r="J174" s="212"/>
      <c r="K174" s="212"/>
      <c r="L174" s="212"/>
      <c r="M174" s="212"/>
      <c r="N174" s="212"/>
      <c r="O174" s="212"/>
      <c r="P174" s="212"/>
      <c r="Q174" s="212"/>
      <c r="R174" s="212"/>
    </row>
    <row r="176" spans="9:11" ht="12.75">
      <c r="I176" s="567">
        <f>I168+H100</f>
        <v>8267001.45</v>
      </c>
      <c r="J176" s="567"/>
      <c r="K176" s="567"/>
    </row>
    <row r="178" ht="12.75">
      <c r="L178" s="213"/>
    </row>
  </sheetData>
  <sheetProtection/>
  <mergeCells count="304">
    <mergeCell ref="B79:S79"/>
    <mergeCell ref="B62:S62"/>
    <mergeCell ref="J146:R146"/>
    <mergeCell ref="J147:R147"/>
    <mergeCell ref="J149:R149"/>
    <mergeCell ref="B150:H150"/>
    <mergeCell ref="J150:R150"/>
    <mergeCell ref="K80:R80"/>
    <mergeCell ref="B81:H81"/>
    <mergeCell ref="I81:J81"/>
    <mergeCell ref="K81:R81"/>
    <mergeCell ref="B82:H82"/>
    <mergeCell ref="I82:J82"/>
    <mergeCell ref="K82:R82"/>
    <mergeCell ref="J155:K155"/>
    <mergeCell ref="M155:O155"/>
    <mergeCell ref="P155:R155"/>
    <mergeCell ref="B156:G156"/>
    <mergeCell ref="H156:I156"/>
    <mergeCell ref="M156:O156"/>
    <mergeCell ref="P156:R156"/>
    <mergeCell ref="A97:O97"/>
    <mergeCell ref="P97:R97"/>
    <mergeCell ref="A152:R152"/>
    <mergeCell ref="B154:G154"/>
    <mergeCell ref="H154:I154"/>
    <mergeCell ref="J154:K154"/>
    <mergeCell ref="M154:O154"/>
    <mergeCell ref="O132:R132"/>
    <mergeCell ref="K140:M140"/>
    <mergeCell ref="B137:F137"/>
    <mergeCell ref="M95:O95"/>
    <mergeCell ref="P95:R95"/>
    <mergeCell ref="B96:G96"/>
    <mergeCell ref="H96:I96"/>
    <mergeCell ref="J96:K96"/>
    <mergeCell ref="M96:O96"/>
    <mergeCell ref="P96:R96"/>
    <mergeCell ref="O22:R22"/>
    <mergeCell ref="B23:H23"/>
    <mergeCell ref="I23:N23"/>
    <mergeCell ref="O23:R23"/>
    <mergeCell ref="A27:R27"/>
    <mergeCell ref="B29:H29"/>
    <mergeCell ref="I29:N29"/>
    <mergeCell ref="O29:R29"/>
    <mergeCell ref="B28:H28"/>
    <mergeCell ref="I28:N28"/>
    <mergeCell ref="B141:O141"/>
    <mergeCell ref="P141:R141"/>
    <mergeCell ref="B140:F140"/>
    <mergeCell ref="G140:H140"/>
    <mergeCell ref="I140:J140"/>
    <mergeCell ref="I18:N18"/>
    <mergeCell ref="O18:R18"/>
    <mergeCell ref="A20:R20"/>
    <mergeCell ref="B22:H22"/>
    <mergeCell ref="I22:N22"/>
    <mergeCell ref="B138:F138"/>
    <mergeCell ref="B25:H25"/>
    <mergeCell ref="O25:R25"/>
    <mergeCell ref="B26:H26"/>
    <mergeCell ref="N140:O140"/>
    <mergeCell ref="P140:R140"/>
    <mergeCell ref="O28:R28"/>
    <mergeCell ref="B95:G95"/>
    <mergeCell ref="H95:I95"/>
    <mergeCell ref="J95:K95"/>
    <mergeCell ref="N137:O137"/>
    <mergeCell ref="G137:H137"/>
    <mergeCell ref="V138:X138"/>
    <mergeCell ref="B139:F139"/>
    <mergeCell ref="G139:H139"/>
    <mergeCell ref="I139:J139"/>
    <mergeCell ref="K139:M139"/>
    <mergeCell ref="N139:O139"/>
    <mergeCell ref="P139:R139"/>
    <mergeCell ref="V139:X139"/>
    <mergeCell ref="B136:F136"/>
    <mergeCell ref="G138:H138"/>
    <mergeCell ref="I138:J138"/>
    <mergeCell ref="K138:M138"/>
    <mergeCell ref="N138:O138"/>
    <mergeCell ref="P138:R138"/>
    <mergeCell ref="I136:J136"/>
    <mergeCell ref="K136:M136"/>
    <mergeCell ref="N136:O136"/>
    <mergeCell ref="P136:R136"/>
    <mergeCell ref="O129:R129"/>
    <mergeCell ref="P137:R137"/>
    <mergeCell ref="I130:N130"/>
    <mergeCell ref="O130:R130"/>
    <mergeCell ref="B131:H131"/>
    <mergeCell ref="I131:N131"/>
    <mergeCell ref="O131:R131"/>
    <mergeCell ref="I137:J137"/>
    <mergeCell ref="K137:M137"/>
    <mergeCell ref="A134:R134"/>
    <mergeCell ref="B130:H130"/>
    <mergeCell ref="G136:H136"/>
    <mergeCell ref="B132:H132"/>
    <mergeCell ref="I132:N132"/>
    <mergeCell ref="A127:R127"/>
    <mergeCell ref="B128:H128"/>
    <mergeCell ref="I128:N128"/>
    <mergeCell ref="O128:R128"/>
    <mergeCell ref="B129:H129"/>
    <mergeCell ref="I129:N129"/>
    <mergeCell ref="B122:H122"/>
    <mergeCell ref="I122:N122"/>
    <mergeCell ref="O122:R122"/>
    <mergeCell ref="B124:H124"/>
    <mergeCell ref="I124:N124"/>
    <mergeCell ref="O124:R124"/>
    <mergeCell ref="B123:H123"/>
    <mergeCell ref="I123:N123"/>
    <mergeCell ref="O123:R123"/>
    <mergeCell ref="A119:R119"/>
    <mergeCell ref="B120:H120"/>
    <mergeCell ref="I120:N120"/>
    <mergeCell ref="O120:R120"/>
    <mergeCell ref="B121:H121"/>
    <mergeCell ref="I121:N121"/>
    <mergeCell ref="O121:R121"/>
    <mergeCell ref="H100:J100"/>
    <mergeCell ref="B89:H89"/>
    <mergeCell ref="J89:K89"/>
    <mergeCell ref="M89:O89"/>
    <mergeCell ref="P89:R89"/>
    <mergeCell ref="B87:H87"/>
    <mergeCell ref="J87:K87"/>
    <mergeCell ref="M87:O87"/>
    <mergeCell ref="P87:R87"/>
    <mergeCell ref="B88:H88"/>
    <mergeCell ref="J88:K88"/>
    <mergeCell ref="M88:O88"/>
    <mergeCell ref="P88:R88"/>
    <mergeCell ref="B78:J78"/>
    <mergeCell ref="K78:R78"/>
    <mergeCell ref="A85:R85"/>
    <mergeCell ref="B80:H80"/>
    <mergeCell ref="B83:J83"/>
    <mergeCell ref="K83:R83"/>
    <mergeCell ref="I80:J80"/>
    <mergeCell ref="B77:H77"/>
    <mergeCell ref="I77:J77"/>
    <mergeCell ref="K77:R77"/>
    <mergeCell ref="B42:H42"/>
    <mergeCell ref="I42:J42"/>
    <mergeCell ref="K42:R42"/>
    <mergeCell ref="A73:R73"/>
    <mergeCell ref="B75:H75"/>
    <mergeCell ref="I75:J75"/>
    <mergeCell ref="K75:R75"/>
    <mergeCell ref="B76:H76"/>
    <mergeCell ref="I76:J76"/>
    <mergeCell ref="K76:R76"/>
    <mergeCell ref="I33:N33"/>
    <mergeCell ref="O33:R33"/>
    <mergeCell ref="B32:H32"/>
    <mergeCell ref="I32:N32"/>
    <mergeCell ref="O32:R32"/>
    <mergeCell ref="B34:H34"/>
    <mergeCell ref="I34:N34"/>
    <mergeCell ref="O34:R34"/>
    <mergeCell ref="J93:K93"/>
    <mergeCell ref="M93:O93"/>
    <mergeCell ref="P93:R93"/>
    <mergeCell ref="B30:H30"/>
    <mergeCell ref="I30:N30"/>
    <mergeCell ref="O30:R30"/>
    <mergeCell ref="B31:H31"/>
    <mergeCell ref="I31:N31"/>
    <mergeCell ref="O31:R31"/>
    <mergeCell ref="B33:H33"/>
    <mergeCell ref="I26:N26"/>
    <mergeCell ref="O26:R26"/>
    <mergeCell ref="B94:G94"/>
    <mergeCell ref="H94:I94"/>
    <mergeCell ref="J94:K94"/>
    <mergeCell ref="M94:O94"/>
    <mergeCell ref="P94:R94"/>
    <mergeCell ref="A91:R91"/>
    <mergeCell ref="B93:G93"/>
    <mergeCell ref="H93:I93"/>
    <mergeCell ref="B16:H16"/>
    <mergeCell ref="I16:N16"/>
    <mergeCell ref="O16:R16"/>
    <mergeCell ref="B24:H24"/>
    <mergeCell ref="I24:N24"/>
    <mergeCell ref="O24:R24"/>
    <mergeCell ref="B17:H17"/>
    <mergeCell ref="I17:N17"/>
    <mergeCell ref="O17:R17"/>
    <mergeCell ref="B18:H18"/>
    <mergeCell ref="B15:H15"/>
    <mergeCell ref="I15:N15"/>
    <mergeCell ref="O15:R15"/>
    <mergeCell ref="B14:H14"/>
    <mergeCell ref="I14:N14"/>
    <mergeCell ref="O14:R14"/>
    <mergeCell ref="B12:H12"/>
    <mergeCell ref="I12:N12"/>
    <mergeCell ref="O12:R12"/>
    <mergeCell ref="B13:H13"/>
    <mergeCell ref="I13:N13"/>
    <mergeCell ref="O13:R13"/>
    <mergeCell ref="A2:F3"/>
    <mergeCell ref="L2:R3"/>
    <mergeCell ref="F7:M7"/>
    <mergeCell ref="E8:O8"/>
    <mergeCell ref="F9:M9"/>
    <mergeCell ref="A11:R11"/>
    <mergeCell ref="A144:R144"/>
    <mergeCell ref="B147:G147"/>
    <mergeCell ref="H147:I147"/>
    <mergeCell ref="B146:G146"/>
    <mergeCell ref="H146:I146"/>
    <mergeCell ref="B149:G149"/>
    <mergeCell ref="H149:I149"/>
    <mergeCell ref="B148:G148"/>
    <mergeCell ref="A157:O157"/>
    <mergeCell ref="P157:R157"/>
    <mergeCell ref="B155:G155"/>
    <mergeCell ref="H155:I155"/>
    <mergeCell ref="I164:J164"/>
    <mergeCell ref="K164:R164"/>
    <mergeCell ref="A160:R160"/>
    <mergeCell ref="B162:H162"/>
    <mergeCell ref="I162:J162"/>
    <mergeCell ref="K162:R162"/>
    <mergeCell ref="P154:R154"/>
    <mergeCell ref="J156:K156"/>
    <mergeCell ref="I176:K176"/>
    <mergeCell ref="A110:F111"/>
    <mergeCell ref="L110:R111"/>
    <mergeCell ref="F115:M115"/>
    <mergeCell ref="E116:O116"/>
    <mergeCell ref="F117:M117"/>
    <mergeCell ref="B165:H165"/>
    <mergeCell ref="I165:J165"/>
    <mergeCell ref="K165:R165"/>
    <mergeCell ref="B166:J166"/>
    <mergeCell ref="B90:J90"/>
    <mergeCell ref="K90:R90"/>
    <mergeCell ref="I168:K168"/>
    <mergeCell ref="K166:R166"/>
    <mergeCell ref="B167:O167"/>
    <mergeCell ref="P167:R167"/>
    <mergeCell ref="B163:H163"/>
    <mergeCell ref="I163:J163"/>
    <mergeCell ref="K163:R163"/>
    <mergeCell ref="B164:H164"/>
    <mergeCell ref="A36:R36"/>
    <mergeCell ref="B38:H38"/>
    <mergeCell ref="I38:J38"/>
    <mergeCell ref="K38:R38"/>
    <mergeCell ref="B39:H39"/>
    <mergeCell ref="I39:J39"/>
    <mergeCell ref="K39:R39"/>
    <mergeCell ref="B40:H40"/>
    <mergeCell ref="I40:J40"/>
    <mergeCell ref="K40:R40"/>
    <mergeCell ref="B41:H41"/>
    <mergeCell ref="I41:J41"/>
    <mergeCell ref="K41:R41"/>
    <mergeCell ref="B43:H43"/>
    <mergeCell ref="I43:J43"/>
    <mergeCell ref="K43:R43"/>
    <mergeCell ref="B44:J44"/>
    <mergeCell ref="K44:R44"/>
    <mergeCell ref="H46:J46"/>
    <mergeCell ref="A54:R54"/>
    <mergeCell ref="B56:H56"/>
    <mergeCell ref="I56:J56"/>
    <mergeCell ref="K56:R56"/>
    <mergeCell ref="B57:H57"/>
    <mergeCell ref="I57:J57"/>
    <mergeCell ref="K57:R57"/>
    <mergeCell ref="B58:H58"/>
    <mergeCell ref="I58:J58"/>
    <mergeCell ref="K58:R58"/>
    <mergeCell ref="B59:J59"/>
    <mergeCell ref="K59:R59"/>
    <mergeCell ref="B64:H64"/>
    <mergeCell ref="I64:J64"/>
    <mergeCell ref="K64:R64"/>
    <mergeCell ref="B65:H65"/>
    <mergeCell ref="I65:J65"/>
    <mergeCell ref="K65:R65"/>
    <mergeCell ref="B66:H66"/>
    <mergeCell ref="I66:J66"/>
    <mergeCell ref="K66:R66"/>
    <mergeCell ref="B67:H67"/>
    <mergeCell ref="I67:J67"/>
    <mergeCell ref="K67:R67"/>
    <mergeCell ref="B70:J70"/>
    <mergeCell ref="K70:R70"/>
    <mergeCell ref="B68:H68"/>
    <mergeCell ref="I68:J68"/>
    <mergeCell ref="K68:R68"/>
    <mergeCell ref="B69:H69"/>
    <mergeCell ref="I69:J69"/>
    <mergeCell ref="K69:R69"/>
  </mergeCells>
  <printOptions/>
  <pageMargins left="0" right="0" top="0" bottom="0" header="0.31496062992125984" footer="0.31496062992125984"/>
  <pageSetup fitToHeight="5" horizontalDpi="600" verticalDpi="600" orientation="portrait" paperSize="9" scale="95" r:id="rId1"/>
  <rowBreaks count="3" manualBreakCount="3">
    <brk id="61" max="17" man="1"/>
    <brk id="106" max="17" man="1"/>
    <brk id="151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B1:U46"/>
  <sheetViews>
    <sheetView showGridLines="0" zoomScalePageLayoutView="0" workbookViewId="0" topLeftCell="B1">
      <selection activeCell="B48" sqref="B48"/>
    </sheetView>
  </sheetViews>
  <sheetFormatPr defaultColWidth="9.00390625" defaultRowHeight="12.75" outlineLevelRow="1"/>
  <cols>
    <col min="1" max="1" width="3.25390625" style="0" hidden="1" customWidth="1"/>
    <col min="2" max="2" width="4.75390625" style="40" customWidth="1"/>
    <col min="3" max="6" width="4.75390625" style="8" customWidth="1"/>
    <col min="7" max="7" width="11.125" style="8" customWidth="1"/>
    <col min="8" max="8" width="4.75390625" style="8" customWidth="1"/>
    <col min="9" max="9" width="3.375" style="8" customWidth="1"/>
    <col min="10" max="10" width="5.375" style="8" customWidth="1"/>
    <col min="11" max="11" width="4.75390625" style="8" customWidth="1"/>
    <col min="12" max="12" width="4.625" style="8" customWidth="1"/>
    <col min="13" max="13" width="6.125" style="8" customWidth="1"/>
    <col min="14" max="18" width="4.75390625" style="8" customWidth="1"/>
    <col min="19" max="19" width="9.625" style="8" customWidth="1"/>
    <col min="20" max="20" width="4.75390625" style="0" customWidth="1"/>
    <col min="21" max="21" width="11.00390625" style="0" customWidth="1"/>
    <col min="22" max="22" width="10.875" style="0" customWidth="1"/>
  </cols>
  <sheetData>
    <row r="1" spans="2:21" ht="12.75">
      <c r="B1" s="3"/>
      <c r="M1" s="10" t="s">
        <v>111</v>
      </c>
      <c r="N1" s="10"/>
      <c r="O1" s="10"/>
      <c r="P1" s="10"/>
      <c r="Q1" s="10"/>
      <c r="R1" s="11"/>
      <c r="S1" s="11"/>
      <c r="U1" s="1"/>
    </row>
    <row r="2" spans="2:19" ht="12.75" customHeight="1">
      <c r="B2" s="600"/>
      <c r="C2" s="600"/>
      <c r="D2" s="600"/>
      <c r="E2" s="600"/>
      <c r="F2" s="600"/>
      <c r="G2" s="600"/>
      <c r="M2" s="549" t="s">
        <v>174</v>
      </c>
      <c r="N2" s="549"/>
      <c r="O2" s="549"/>
      <c r="P2" s="549"/>
      <c r="Q2" s="549"/>
      <c r="R2" s="549"/>
      <c r="S2" s="549"/>
    </row>
    <row r="3" spans="2:19" ht="24.75" customHeight="1">
      <c r="B3" s="600"/>
      <c r="C3" s="600"/>
      <c r="D3" s="600"/>
      <c r="E3" s="600"/>
      <c r="F3" s="600"/>
      <c r="G3" s="600"/>
      <c r="M3" s="549"/>
      <c r="N3" s="549"/>
      <c r="O3" s="549"/>
      <c r="P3" s="549"/>
      <c r="Q3" s="549"/>
      <c r="R3" s="549"/>
      <c r="S3" s="549"/>
    </row>
    <row r="4" spans="2:19" ht="12.75">
      <c r="B4" s="3"/>
      <c r="M4" s="10" t="s">
        <v>175</v>
      </c>
      <c r="N4" s="10"/>
      <c r="O4" s="10"/>
      <c r="P4" s="10"/>
      <c r="Q4" s="10"/>
      <c r="R4" s="11"/>
      <c r="S4" s="11"/>
    </row>
    <row r="5" spans="2:17" ht="12.75" customHeight="1">
      <c r="B5" s="3"/>
      <c r="M5" s="10" t="s">
        <v>66</v>
      </c>
      <c r="N5" s="10"/>
      <c r="O5" s="10"/>
      <c r="P5" s="10"/>
      <c r="Q5" s="10"/>
    </row>
    <row r="6" spans="6:13" ht="12.75">
      <c r="F6" s="550" t="s">
        <v>24</v>
      </c>
      <c r="G6" s="550"/>
      <c r="H6" s="550"/>
      <c r="I6" s="550"/>
      <c r="J6" s="550"/>
      <c r="K6" s="550"/>
      <c r="L6" s="550"/>
      <c r="M6" s="550"/>
    </row>
    <row r="7" spans="2:19" ht="12.75">
      <c r="B7" s="550" t="s">
        <v>260</v>
      </c>
      <c r="C7" s="550"/>
      <c r="D7" s="550"/>
      <c r="E7" s="550"/>
      <c r="F7" s="550"/>
      <c r="G7" s="550"/>
      <c r="H7" s="550"/>
      <c r="I7" s="550"/>
      <c r="J7" s="550"/>
      <c r="K7" s="550"/>
      <c r="L7" s="550"/>
      <c r="M7" s="550"/>
      <c r="N7" s="550"/>
      <c r="O7" s="550"/>
      <c r="P7" s="550"/>
      <c r="Q7" s="550"/>
      <c r="R7" s="550"/>
      <c r="S7" s="550"/>
    </row>
    <row r="8" spans="6:13" ht="13.5" customHeight="1">
      <c r="F8" s="551" t="s">
        <v>176</v>
      </c>
      <c r="G8" s="551"/>
      <c r="H8" s="551"/>
      <c r="I8" s="551"/>
      <c r="J8" s="551"/>
      <c r="K8" s="551"/>
      <c r="L8" s="551"/>
      <c r="M8" s="551"/>
    </row>
    <row r="9" ht="19.5" customHeight="1"/>
    <row r="10" spans="2:19" ht="5.25" customHeight="1"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5"/>
      <c r="Q10" s="33"/>
      <c r="R10" s="18"/>
      <c r="S10" s="18"/>
    </row>
    <row r="11" spans="2:19" ht="9.75" customHeight="1">
      <c r="B11" s="41"/>
      <c r="C11" s="36"/>
      <c r="D11" s="36"/>
      <c r="E11" s="36"/>
      <c r="F11" s="36"/>
      <c r="G11" s="36"/>
      <c r="H11" s="36"/>
      <c r="I11" s="36"/>
      <c r="J11" s="36"/>
      <c r="K11" s="36"/>
      <c r="L11" s="18"/>
      <c r="M11" s="18"/>
      <c r="N11" s="18"/>
      <c r="O11" s="18"/>
      <c r="P11" s="18"/>
      <c r="Q11" s="18"/>
      <c r="R11" s="18"/>
      <c r="S11" s="18"/>
    </row>
    <row r="12" spans="2:19" ht="15.75" customHeight="1">
      <c r="B12" s="596" t="s">
        <v>74</v>
      </c>
      <c r="C12" s="596"/>
      <c r="D12" s="596"/>
      <c r="E12" s="596"/>
      <c r="F12" s="596"/>
      <c r="G12" s="596"/>
      <c r="H12" s="596"/>
      <c r="I12" s="596"/>
      <c r="J12" s="596"/>
      <c r="K12" s="596"/>
      <c r="L12" s="596"/>
      <c r="M12" s="596"/>
      <c r="N12" s="596"/>
      <c r="O12" s="596"/>
      <c r="P12" s="596"/>
      <c r="Q12" s="596"/>
      <c r="R12" s="596"/>
      <c r="S12" s="596"/>
    </row>
    <row r="13" spans="2:19" ht="15.75" customHeight="1">
      <c r="B13" s="41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2:19" ht="35.25" customHeight="1">
      <c r="B14" s="29" t="s">
        <v>25</v>
      </c>
      <c r="C14" s="569" t="s">
        <v>26</v>
      </c>
      <c r="D14" s="569"/>
      <c r="E14" s="569"/>
      <c r="F14" s="569"/>
      <c r="G14" s="569"/>
      <c r="H14" s="569"/>
      <c r="I14" s="569" t="s">
        <v>28</v>
      </c>
      <c r="J14" s="569"/>
      <c r="K14" s="505" t="s">
        <v>160</v>
      </c>
      <c r="L14" s="506"/>
      <c r="M14" s="507"/>
      <c r="N14" s="569" t="s">
        <v>161</v>
      </c>
      <c r="O14" s="569"/>
      <c r="P14" s="569"/>
      <c r="Q14" s="569" t="s">
        <v>37</v>
      </c>
      <c r="R14" s="569"/>
      <c r="S14" s="569"/>
    </row>
    <row r="15" spans="2:19" ht="13.5" customHeight="1">
      <c r="B15" s="29">
        <v>1</v>
      </c>
      <c r="C15" s="569">
        <v>2</v>
      </c>
      <c r="D15" s="569"/>
      <c r="E15" s="569"/>
      <c r="F15" s="569"/>
      <c r="G15" s="569"/>
      <c r="H15" s="569"/>
      <c r="I15" s="569">
        <v>3</v>
      </c>
      <c r="J15" s="569"/>
      <c r="K15" s="505">
        <v>4</v>
      </c>
      <c r="L15" s="506"/>
      <c r="M15" s="507"/>
      <c r="N15" s="569">
        <v>5</v>
      </c>
      <c r="O15" s="569"/>
      <c r="P15" s="569"/>
      <c r="Q15" s="569">
        <v>6</v>
      </c>
      <c r="R15" s="569"/>
      <c r="S15" s="569"/>
    </row>
    <row r="16" spans="2:19" ht="18" customHeight="1">
      <c r="B16" s="29">
        <v>1</v>
      </c>
      <c r="C16" s="493" t="s">
        <v>249</v>
      </c>
      <c r="D16" s="494"/>
      <c r="E16" s="494"/>
      <c r="F16" s="494"/>
      <c r="G16" s="494"/>
      <c r="H16" s="495"/>
      <c r="I16" s="496" t="s">
        <v>31</v>
      </c>
      <c r="J16" s="497"/>
      <c r="K16" s="559">
        <f>Q16/N16</f>
        <v>0</v>
      </c>
      <c r="L16" s="560"/>
      <c r="M16" s="561"/>
      <c r="N16" s="590">
        <v>500</v>
      </c>
      <c r="O16" s="570"/>
      <c r="P16" s="523"/>
      <c r="Q16" s="532">
        <v>0</v>
      </c>
      <c r="R16" s="533"/>
      <c r="S16" s="534"/>
    </row>
    <row r="17" spans="2:19" ht="18" customHeight="1">
      <c r="B17" s="29">
        <v>2</v>
      </c>
      <c r="C17" s="493" t="s">
        <v>250</v>
      </c>
      <c r="D17" s="494"/>
      <c r="E17" s="494"/>
      <c r="F17" s="494"/>
      <c r="G17" s="494"/>
      <c r="H17" s="495"/>
      <c r="I17" s="496" t="s">
        <v>31</v>
      </c>
      <c r="J17" s="497"/>
      <c r="K17" s="559">
        <v>1</v>
      </c>
      <c r="L17" s="560"/>
      <c r="M17" s="561"/>
      <c r="N17" s="590">
        <f>Q17/K17</f>
        <v>0</v>
      </c>
      <c r="O17" s="570"/>
      <c r="P17" s="523"/>
      <c r="Q17" s="532">
        <v>0</v>
      </c>
      <c r="R17" s="533"/>
      <c r="S17" s="534"/>
    </row>
    <row r="18" spans="2:19" ht="12.75">
      <c r="B18" s="593" t="s">
        <v>57</v>
      </c>
      <c r="C18" s="594"/>
      <c r="D18" s="594"/>
      <c r="E18" s="594"/>
      <c r="F18" s="594"/>
      <c r="G18" s="594"/>
      <c r="H18" s="594"/>
      <c r="I18" s="594"/>
      <c r="J18" s="594"/>
      <c r="K18" s="594"/>
      <c r="L18" s="594"/>
      <c r="M18" s="594"/>
      <c r="N18" s="594"/>
      <c r="O18" s="594"/>
      <c r="P18" s="595"/>
      <c r="Q18" s="597">
        <f>Q16+Q17</f>
        <v>0</v>
      </c>
      <c r="R18" s="598"/>
      <c r="S18" s="599"/>
    </row>
    <row r="19" spans="2:19" ht="12.75"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52"/>
      <c r="R19" s="52"/>
      <c r="S19" s="52"/>
    </row>
    <row r="20" spans="2:19" ht="12.75">
      <c r="B20" s="596" t="s">
        <v>253</v>
      </c>
      <c r="C20" s="596"/>
      <c r="D20" s="596"/>
      <c r="E20" s="596"/>
      <c r="F20" s="596"/>
      <c r="G20" s="596"/>
      <c r="H20" s="596"/>
      <c r="I20" s="596"/>
      <c r="J20" s="596"/>
      <c r="K20" s="596"/>
      <c r="L20" s="596"/>
      <c r="M20" s="596"/>
      <c r="N20" s="596"/>
      <c r="O20" s="596"/>
      <c r="P20" s="596"/>
      <c r="Q20" s="596"/>
      <c r="R20" s="596"/>
      <c r="S20" s="596"/>
    </row>
    <row r="21" spans="2:19" ht="12.75">
      <c r="B21" s="41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2:19" ht="25.5">
      <c r="B22" s="29" t="s">
        <v>25</v>
      </c>
      <c r="C22" s="569" t="s">
        <v>26</v>
      </c>
      <c r="D22" s="569"/>
      <c r="E22" s="569"/>
      <c r="F22" s="569"/>
      <c r="G22" s="569"/>
      <c r="H22" s="569"/>
      <c r="I22" s="569" t="s">
        <v>28</v>
      </c>
      <c r="J22" s="569"/>
      <c r="K22" s="505" t="s">
        <v>160</v>
      </c>
      <c r="L22" s="506"/>
      <c r="M22" s="507"/>
      <c r="N22" s="569" t="s">
        <v>161</v>
      </c>
      <c r="O22" s="569"/>
      <c r="P22" s="569"/>
      <c r="Q22" s="569" t="s">
        <v>37</v>
      </c>
      <c r="R22" s="569"/>
      <c r="S22" s="569"/>
    </row>
    <row r="23" spans="2:19" ht="12.75">
      <c r="B23" s="29">
        <v>1</v>
      </c>
      <c r="C23" s="569">
        <v>2</v>
      </c>
      <c r="D23" s="569"/>
      <c r="E23" s="569"/>
      <c r="F23" s="569"/>
      <c r="G23" s="569"/>
      <c r="H23" s="569"/>
      <c r="I23" s="569">
        <v>3</v>
      </c>
      <c r="J23" s="569"/>
      <c r="K23" s="505">
        <v>4</v>
      </c>
      <c r="L23" s="506"/>
      <c r="M23" s="507"/>
      <c r="N23" s="569">
        <v>5</v>
      </c>
      <c r="O23" s="569"/>
      <c r="P23" s="569"/>
      <c r="Q23" s="569">
        <v>6</v>
      </c>
      <c r="R23" s="569"/>
      <c r="S23" s="569"/>
    </row>
    <row r="24" spans="2:19" ht="12.75">
      <c r="B24" s="29">
        <v>1</v>
      </c>
      <c r="C24" s="493" t="s">
        <v>254</v>
      </c>
      <c r="D24" s="494"/>
      <c r="E24" s="494"/>
      <c r="F24" s="494"/>
      <c r="G24" s="494"/>
      <c r="H24" s="495"/>
      <c r="I24" s="496" t="s">
        <v>188</v>
      </c>
      <c r="J24" s="497"/>
      <c r="K24" s="559">
        <v>3</v>
      </c>
      <c r="L24" s="560"/>
      <c r="M24" s="561"/>
      <c r="N24" s="590">
        <f>Q24/K24</f>
        <v>0</v>
      </c>
      <c r="O24" s="591"/>
      <c r="P24" s="592"/>
      <c r="Q24" s="532">
        <v>0</v>
      </c>
      <c r="R24" s="533"/>
      <c r="S24" s="534"/>
    </row>
    <row r="25" spans="2:19" ht="12.75">
      <c r="B25" s="593" t="s">
        <v>57</v>
      </c>
      <c r="C25" s="594"/>
      <c r="D25" s="594"/>
      <c r="E25" s="594"/>
      <c r="F25" s="594"/>
      <c r="G25" s="594"/>
      <c r="H25" s="594"/>
      <c r="I25" s="594"/>
      <c r="J25" s="594"/>
      <c r="K25" s="594"/>
      <c r="L25" s="594"/>
      <c r="M25" s="594"/>
      <c r="N25" s="594"/>
      <c r="O25" s="594"/>
      <c r="P25" s="595"/>
      <c r="Q25" s="597">
        <f>SUM(Q24:S24)</f>
        <v>0</v>
      </c>
      <c r="R25" s="598"/>
      <c r="S25" s="599"/>
    </row>
    <row r="26" spans="2:19" ht="12.75"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113"/>
      <c r="R26" s="113"/>
      <c r="S26" s="113"/>
    </row>
    <row r="27" spans="2:19" ht="12.75" hidden="1" outlineLevel="1">
      <c r="B27" s="596" t="s">
        <v>72</v>
      </c>
      <c r="C27" s="596"/>
      <c r="D27" s="596"/>
      <c r="E27" s="596"/>
      <c r="F27" s="596"/>
      <c r="G27" s="596"/>
      <c r="H27" s="596"/>
      <c r="I27" s="596"/>
      <c r="J27" s="596"/>
      <c r="K27" s="596"/>
      <c r="L27" s="596"/>
      <c r="M27" s="596"/>
      <c r="N27" s="596"/>
      <c r="O27" s="596"/>
      <c r="P27" s="596"/>
      <c r="Q27" s="596"/>
      <c r="R27" s="596"/>
      <c r="S27" s="596"/>
    </row>
    <row r="28" spans="2:19" ht="12.75" hidden="1" outlineLevel="1">
      <c r="B28" s="41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2:19" ht="25.5" hidden="1" outlineLevel="1">
      <c r="B29" s="29" t="s">
        <v>25</v>
      </c>
      <c r="C29" s="569" t="s">
        <v>26</v>
      </c>
      <c r="D29" s="569"/>
      <c r="E29" s="569"/>
      <c r="F29" s="569"/>
      <c r="G29" s="569"/>
      <c r="H29" s="569"/>
      <c r="I29" s="569" t="s">
        <v>28</v>
      </c>
      <c r="J29" s="569"/>
      <c r="K29" s="505" t="s">
        <v>160</v>
      </c>
      <c r="L29" s="506"/>
      <c r="M29" s="507"/>
      <c r="N29" s="569" t="s">
        <v>161</v>
      </c>
      <c r="O29" s="569"/>
      <c r="P29" s="569"/>
      <c r="Q29" s="569" t="s">
        <v>37</v>
      </c>
      <c r="R29" s="569"/>
      <c r="S29" s="569"/>
    </row>
    <row r="30" spans="2:19" ht="12.75" hidden="1" outlineLevel="1">
      <c r="B30" s="29">
        <v>1</v>
      </c>
      <c r="C30" s="569">
        <v>2</v>
      </c>
      <c r="D30" s="569"/>
      <c r="E30" s="569"/>
      <c r="F30" s="569"/>
      <c r="G30" s="569"/>
      <c r="H30" s="569"/>
      <c r="I30" s="569">
        <v>3</v>
      </c>
      <c r="J30" s="569"/>
      <c r="K30" s="505">
        <v>4</v>
      </c>
      <c r="L30" s="506"/>
      <c r="M30" s="507"/>
      <c r="N30" s="569">
        <v>5</v>
      </c>
      <c r="O30" s="569"/>
      <c r="P30" s="569"/>
      <c r="Q30" s="569">
        <v>6</v>
      </c>
      <c r="R30" s="569"/>
      <c r="S30" s="569"/>
    </row>
    <row r="31" spans="2:19" ht="12.75" hidden="1" outlineLevel="1">
      <c r="B31" s="29">
        <v>1</v>
      </c>
      <c r="C31" s="493" t="s">
        <v>179</v>
      </c>
      <c r="D31" s="494"/>
      <c r="E31" s="494"/>
      <c r="F31" s="494"/>
      <c r="G31" s="494"/>
      <c r="H31" s="495"/>
      <c r="I31" s="496" t="s">
        <v>188</v>
      </c>
      <c r="J31" s="497"/>
      <c r="K31" s="562">
        <v>21.6</v>
      </c>
      <c r="L31" s="563"/>
      <c r="M31" s="564"/>
      <c r="N31" s="590">
        <v>87</v>
      </c>
      <c r="O31" s="591"/>
      <c r="P31" s="592"/>
      <c r="Q31" s="532">
        <v>0</v>
      </c>
      <c r="R31" s="533"/>
      <c r="S31" s="534"/>
    </row>
    <row r="32" spans="2:19" ht="12.75" hidden="1" outlineLevel="1">
      <c r="B32" s="29">
        <v>2</v>
      </c>
      <c r="C32" s="493" t="s">
        <v>227</v>
      </c>
      <c r="D32" s="494"/>
      <c r="E32" s="494"/>
      <c r="F32" s="494"/>
      <c r="G32" s="494"/>
      <c r="H32" s="495"/>
      <c r="I32" s="496" t="s">
        <v>188</v>
      </c>
      <c r="J32" s="497"/>
      <c r="K32" s="562" t="s">
        <v>182</v>
      </c>
      <c r="L32" s="563"/>
      <c r="M32" s="564"/>
      <c r="N32" s="590" t="s">
        <v>182</v>
      </c>
      <c r="O32" s="591"/>
      <c r="P32" s="592"/>
      <c r="Q32" s="532">
        <v>0</v>
      </c>
      <c r="R32" s="533"/>
      <c r="S32" s="534"/>
    </row>
    <row r="33" spans="2:19" ht="12.75" hidden="1" outlineLevel="1">
      <c r="B33" s="593" t="s">
        <v>57</v>
      </c>
      <c r="C33" s="594"/>
      <c r="D33" s="594"/>
      <c r="E33" s="594"/>
      <c r="F33" s="594"/>
      <c r="G33" s="594"/>
      <c r="H33" s="594"/>
      <c r="I33" s="594"/>
      <c r="J33" s="594"/>
      <c r="K33" s="594"/>
      <c r="L33" s="594"/>
      <c r="M33" s="594"/>
      <c r="N33" s="594"/>
      <c r="O33" s="594"/>
      <c r="P33" s="595"/>
      <c r="Q33" s="597">
        <f>SUM(Q31:S32)</f>
        <v>0</v>
      </c>
      <c r="R33" s="598"/>
      <c r="S33" s="599"/>
    </row>
    <row r="34" spans="2:19" ht="12.75" collapsed="1">
      <c r="B34" s="46"/>
      <c r="C34" s="18"/>
      <c r="D34" s="18"/>
      <c r="E34" s="18"/>
      <c r="F34" s="18"/>
      <c r="G34" s="18"/>
      <c r="H34" s="18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</row>
    <row r="35" spans="2:19" ht="12.75">
      <c r="B35" s="47"/>
      <c r="D35" s="44" t="s">
        <v>194</v>
      </c>
      <c r="F35" s="37"/>
      <c r="G35" s="115">
        <f>Q18+Q33+Q25</f>
        <v>0</v>
      </c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</row>
    <row r="36" spans="2:19" ht="12.75">
      <c r="B36" s="47"/>
      <c r="D36" s="44"/>
      <c r="F36" s="37"/>
      <c r="G36" s="19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</row>
    <row r="37" spans="2:19" ht="12.75">
      <c r="B37" s="48"/>
      <c r="C37" s="18"/>
      <c r="D37" s="18"/>
      <c r="E37" s="18"/>
      <c r="F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2:19" ht="12.75">
      <c r="B38" s="10" t="s">
        <v>93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 t="s">
        <v>60</v>
      </c>
      <c r="N38" s="18"/>
      <c r="O38" s="18"/>
      <c r="P38" s="18"/>
      <c r="Q38" s="18"/>
      <c r="R38" s="18"/>
      <c r="S38" s="18"/>
    </row>
    <row r="39" spans="2:19" ht="12.75">
      <c r="B39" s="10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</row>
    <row r="40" spans="2:19" ht="12.75">
      <c r="B40" s="10" t="s">
        <v>94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 t="s">
        <v>130</v>
      </c>
      <c r="N40" s="18"/>
      <c r="O40" s="18"/>
      <c r="P40" s="38" t="s">
        <v>61</v>
      </c>
      <c r="Q40" s="18"/>
      <c r="S40" s="18"/>
    </row>
    <row r="41" spans="3:8" ht="12.75">
      <c r="C41"/>
      <c r="D41" s="18"/>
      <c r="E41" s="18"/>
      <c r="F41" s="18"/>
      <c r="G41" s="18"/>
      <c r="H41" s="18"/>
    </row>
    <row r="45" spans="2:19" ht="12.75">
      <c r="B45" s="45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</row>
    <row r="46" spans="3:8" ht="12.75">
      <c r="C46" s="39"/>
      <c r="D46" s="39"/>
      <c r="E46" s="39"/>
      <c r="F46" s="39"/>
      <c r="G46" s="39"/>
      <c r="H46" s="39"/>
    </row>
  </sheetData>
  <sheetProtection/>
  <mergeCells count="69">
    <mergeCell ref="B33:P33"/>
    <mergeCell ref="Q33:S33"/>
    <mergeCell ref="Q30:S30"/>
    <mergeCell ref="C31:H31"/>
    <mergeCell ref="I31:J31"/>
    <mergeCell ref="Q31:S31"/>
    <mergeCell ref="K31:M31"/>
    <mergeCell ref="N31:P31"/>
    <mergeCell ref="C32:H32"/>
    <mergeCell ref="I32:J32"/>
    <mergeCell ref="B2:G3"/>
    <mergeCell ref="M2:S3"/>
    <mergeCell ref="F6:M6"/>
    <mergeCell ref="C16:H16"/>
    <mergeCell ref="B12:S12"/>
    <mergeCell ref="B7:S7"/>
    <mergeCell ref="I16:J16"/>
    <mergeCell ref="N16:P16"/>
    <mergeCell ref="Q14:S14"/>
    <mergeCell ref="K14:M14"/>
    <mergeCell ref="I30:J30"/>
    <mergeCell ref="C29:H29"/>
    <mergeCell ref="B27:S27"/>
    <mergeCell ref="C30:H30"/>
    <mergeCell ref="K30:M30"/>
    <mergeCell ref="I29:J29"/>
    <mergeCell ref="Q29:S29"/>
    <mergeCell ref="Q25:S25"/>
    <mergeCell ref="C24:H24"/>
    <mergeCell ref="Q22:S22"/>
    <mergeCell ref="Q23:S23"/>
    <mergeCell ref="N23:P23"/>
    <mergeCell ref="N24:P24"/>
    <mergeCell ref="Q24:S24"/>
    <mergeCell ref="C23:H23"/>
    <mergeCell ref="I23:J23"/>
    <mergeCell ref="I24:J24"/>
    <mergeCell ref="K23:M23"/>
    <mergeCell ref="B25:P25"/>
    <mergeCell ref="Q16:S16"/>
    <mergeCell ref="N17:P17"/>
    <mergeCell ref="N14:P14"/>
    <mergeCell ref="I14:J14"/>
    <mergeCell ref="C17:H17"/>
    <mergeCell ref="K16:M16"/>
    <mergeCell ref="Q18:S18"/>
    <mergeCell ref="K24:M24"/>
    <mergeCell ref="Q15:S15"/>
    <mergeCell ref="N15:P15"/>
    <mergeCell ref="B18:P18"/>
    <mergeCell ref="B20:S20"/>
    <mergeCell ref="Q17:S17"/>
    <mergeCell ref="N22:P22"/>
    <mergeCell ref="K32:M32"/>
    <mergeCell ref="N32:P32"/>
    <mergeCell ref="N29:P29"/>
    <mergeCell ref="N30:P30"/>
    <mergeCell ref="K29:M29"/>
    <mergeCell ref="Q32:S32"/>
    <mergeCell ref="F8:M8"/>
    <mergeCell ref="C14:H14"/>
    <mergeCell ref="C15:H15"/>
    <mergeCell ref="I15:J15"/>
    <mergeCell ref="K15:M15"/>
    <mergeCell ref="C22:H22"/>
    <mergeCell ref="I22:J22"/>
    <mergeCell ref="K22:M22"/>
    <mergeCell ref="I17:J17"/>
    <mergeCell ref="K17:M17"/>
  </mergeCells>
  <printOptions/>
  <pageMargins left="0.5905511811023623" right="0" top="0.3937007874015748" bottom="0" header="0" footer="0"/>
  <pageSetup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B1:U37"/>
  <sheetViews>
    <sheetView showGridLines="0" zoomScalePageLayoutView="0" workbookViewId="0" topLeftCell="B1">
      <selection activeCell="B7" sqref="B7:S7"/>
    </sheetView>
  </sheetViews>
  <sheetFormatPr defaultColWidth="9.00390625" defaultRowHeight="12.75" outlineLevelRow="1"/>
  <cols>
    <col min="1" max="1" width="3.25390625" style="0" hidden="1" customWidth="1"/>
    <col min="2" max="2" width="4.75390625" style="40" customWidth="1"/>
    <col min="3" max="6" width="4.75390625" style="8" customWidth="1"/>
    <col min="7" max="7" width="11.125" style="8" customWidth="1"/>
    <col min="8" max="8" width="4.75390625" style="8" customWidth="1"/>
    <col min="9" max="9" width="3.375" style="8" customWidth="1"/>
    <col min="10" max="10" width="5.375" style="8" customWidth="1"/>
    <col min="11" max="11" width="4.75390625" style="8" customWidth="1"/>
    <col min="12" max="12" width="4.625" style="8" customWidth="1"/>
    <col min="13" max="13" width="6.125" style="8" customWidth="1"/>
    <col min="14" max="18" width="4.75390625" style="8" customWidth="1"/>
    <col min="19" max="19" width="9.625" style="8" customWidth="1"/>
    <col min="20" max="20" width="4.75390625" style="0" customWidth="1"/>
    <col min="21" max="21" width="11.00390625" style="0" customWidth="1"/>
    <col min="22" max="22" width="10.875" style="0" customWidth="1"/>
  </cols>
  <sheetData>
    <row r="1" spans="2:21" ht="12.75">
      <c r="B1" s="3"/>
      <c r="M1" s="10" t="s">
        <v>111</v>
      </c>
      <c r="N1" s="10"/>
      <c r="O1" s="10"/>
      <c r="P1" s="10"/>
      <c r="Q1" s="10"/>
      <c r="R1" s="11"/>
      <c r="S1" s="11"/>
      <c r="U1" s="1"/>
    </row>
    <row r="2" spans="2:19" ht="12.75" customHeight="1">
      <c r="B2" s="600"/>
      <c r="C2" s="600"/>
      <c r="D2" s="600"/>
      <c r="E2" s="600"/>
      <c r="F2" s="600"/>
      <c r="G2" s="600"/>
      <c r="M2" s="549" t="s">
        <v>174</v>
      </c>
      <c r="N2" s="549"/>
      <c r="O2" s="549"/>
      <c r="P2" s="549"/>
      <c r="Q2" s="549"/>
      <c r="R2" s="549"/>
      <c r="S2" s="549"/>
    </row>
    <row r="3" spans="2:19" ht="24.75" customHeight="1">
      <c r="B3" s="600"/>
      <c r="C3" s="600"/>
      <c r="D3" s="600"/>
      <c r="E3" s="600"/>
      <c r="F3" s="600"/>
      <c r="G3" s="600"/>
      <c r="M3" s="549"/>
      <c r="N3" s="549"/>
      <c r="O3" s="549"/>
      <c r="P3" s="549"/>
      <c r="Q3" s="549"/>
      <c r="R3" s="549"/>
      <c r="S3" s="549"/>
    </row>
    <row r="4" spans="2:19" ht="12.75">
      <c r="B4" s="3"/>
      <c r="M4" s="10" t="s">
        <v>175</v>
      </c>
      <c r="N4" s="10"/>
      <c r="O4" s="10"/>
      <c r="P4" s="10"/>
      <c r="Q4" s="10"/>
      <c r="R4" s="11"/>
      <c r="S4" s="11"/>
    </row>
    <row r="5" spans="2:17" ht="12.75" customHeight="1">
      <c r="B5" s="3"/>
      <c r="M5" s="10" t="s">
        <v>66</v>
      </c>
      <c r="N5" s="10"/>
      <c r="O5" s="10"/>
      <c r="P5" s="10"/>
      <c r="Q5" s="10"/>
    </row>
    <row r="6" spans="6:13" ht="12.75">
      <c r="F6" s="550" t="s">
        <v>24</v>
      </c>
      <c r="G6" s="550"/>
      <c r="H6" s="550"/>
      <c r="I6" s="550"/>
      <c r="J6" s="550"/>
      <c r="K6" s="550"/>
      <c r="L6" s="550"/>
      <c r="M6" s="550"/>
    </row>
    <row r="7" spans="2:19" ht="12.75">
      <c r="B7" s="550" t="s">
        <v>246</v>
      </c>
      <c r="C7" s="550"/>
      <c r="D7" s="550"/>
      <c r="E7" s="550"/>
      <c r="F7" s="550"/>
      <c r="G7" s="550"/>
      <c r="H7" s="550"/>
      <c r="I7" s="550"/>
      <c r="J7" s="550"/>
      <c r="K7" s="550"/>
      <c r="L7" s="550"/>
      <c r="M7" s="550"/>
      <c r="N7" s="550"/>
      <c r="O7" s="550"/>
      <c r="P7" s="550"/>
      <c r="Q7" s="550"/>
      <c r="R7" s="550"/>
      <c r="S7" s="550"/>
    </row>
    <row r="8" spans="6:13" ht="13.5" customHeight="1">
      <c r="F8" s="551" t="s">
        <v>176</v>
      </c>
      <c r="G8" s="551"/>
      <c r="H8" s="551"/>
      <c r="I8" s="551"/>
      <c r="J8" s="551"/>
      <c r="K8" s="551"/>
      <c r="L8" s="551"/>
      <c r="M8" s="551"/>
    </row>
    <row r="9" ht="19.5" customHeight="1"/>
    <row r="10" spans="2:19" ht="5.25" customHeight="1"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5"/>
      <c r="Q10" s="33"/>
      <c r="R10" s="18"/>
      <c r="S10" s="18"/>
    </row>
    <row r="11" spans="2:19" ht="9.75" customHeight="1">
      <c r="B11" s="41"/>
      <c r="C11" s="36"/>
      <c r="D11" s="36"/>
      <c r="E11" s="36"/>
      <c r="F11" s="36"/>
      <c r="G11" s="36"/>
      <c r="H11" s="36"/>
      <c r="I11" s="36"/>
      <c r="J11" s="36"/>
      <c r="K11" s="36"/>
      <c r="L11" s="18"/>
      <c r="M11" s="18"/>
      <c r="N11" s="18"/>
      <c r="O11" s="18"/>
      <c r="P11" s="18"/>
      <c r="Q11" s="18"/>
      <c r="R11" s="18"/>
      <c r="S11" s="18"/>
    </row>
    <row r="12" spans="2:19" ht="15.75" customHeight="1">
      <c r="B12" s="596" t="s">
        <v>74</v>
      </c>
      <c r="C12" s="596"/>
      <c r="D12" s="596"/>
      <c r="E12" s="596"/>
      <c r="F12" s="596"/>
      <c r="G12" s="596"/>
      <c r="H12" s="596"/>
      <c r="I12" s="596"/>
      <c r="J12" s="596"/>
      <c r="K12" s="596"/>
      <c r="L12" s="596"/>
      <c r="M12" s="596"/>
      <c r="N12" s="596"/>
      <c r="O12" s="596"/>
      <c r="P12" s="596"/>
      <c r="Q12" s="596"/>
      <c r="R12" s="596"/>
      <c r="S12" s="596"/>
    </row>
    <row r="13" spans="2:19" ht="15.75" customHeight="1">
      <c r="B13" s="41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2:19" ht="35.25" customHeight="1">
      <c r="B14" s="29" t="s">
        <v>25</v>
      </c>
      <c r="C14" s="569" t="s">
        <v>26</v>
      </c>
      <c r="D14" s="569"/>
      <c r="E14" s="569"/>
      <c r="F14" s="569"/>
      <c r="G14" s="569"/>
      <c r="H14" s="569"/>
      <c r="I14" s="569" t="s">
        <v>28</v>
      </c>
      <c r="J14" s="569"/>
      <c r="K14" s="505" t="s">
        <v>160</v>
      </c>
      <c r="L14" s="506"/>
      <c r="M14" s="507"/>
      <c r="N14" s="569" t="s">
        <v>161</v>
      </c>
      <c r="O14" s="569"/>
      <c r="P14" s="569"/>
      <c r="Q14" s="569" t="s">
        <v>37</v>
      </c>
      <c r="R14" s="569"/>
      <c r="S14" s="569"/>
    </row>
    <row r="15" spans="2:19" ht="13.5" customHeight="1">
      <c r="B15" s="29">
        <v>1</v>
      </c>
      <c r="C15" s="569">
        <v>2</v>
      </c>
      <c r="D15" s="569"/>
      <c r="E15" s="569"/>
      <c r="F15" s="569"/>
      <c r="G15" s="569"/>
      <c r="H15" s="569"/>
      <c r="I15" s="569">
        <v>3</v>
      </c>
      <c r="J15" s="569"/>
      <c r="K15" s="505">
        <v>4</v>
      </c>
      <c r="L15" s="506"/>
      <c r="M15" s="507"/>
      <c r="N15" s="569">
        <v>5</v>
      </c>
      <c r="O15" s="569"/>
      <c r="P15" s="569"/>
      <c r="Q15" s="569">
        <v>6</v>
      </c>
      <c r="R15" s="569"/>
      <c r="S15" s="569"/>
    </row>
    <row r="16" spans="2:19" ht="18" customHeight="1">
      <c r="B16" s="29">
        <v>1</v>
      </c>
      <c r="C16" s="493" t="s">
        <v>221</v>
      </c>
      <c r="D16" s="494"/>
      <c r="E16" s="494"/>
      <c r="F16" s="494"/>
      <c r="G16" s="494"/>
      <c r="H16" s="495"/>
      <c r="I16" s="496" t="s">
        <v>233</v>
      </c>
      <c r="J16" s="497"/>
      <c r="K16" s="562" t="s">
        <v>182</v>
      </c>
      <c r="L16" s="563"/>
      <c r="M16" s="564"/>
      <c r="N16" s="590" t="s">
        <v>182</v>
      </c>
      <c r="O16" s="570"/>
      <c r="P16" s="523"/>
      <c r="Q16" s="532">
        <v>0</v>
      </c>
      <c r="R16" s="533"/>
      <c r="S16" s="534"/>
    </row>
    <row r="17" spans="2:19" ht="12.75">
      <c r="B17" s="593" t="s">
        <v>57</v>
      </c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5"/>
      <c r="Q17" s="597">
        <f>Q16</f>
        <v>0</v>
      </c>
      <c r="R17" s="598"/>
      <c r="S17" s="599"/>
    </row>
    <row r="18" spans="2:19" ht="13.5" customHeight="1"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52"/>
      <c r="R18" s="52"/>
      <c r="S18" s="52"/>
    </row>
    <row r="19" spans="2:19" ht="12.75" hidden="1" outlineLevel="1">
      <c r="B19" s="596" t="s">
        <v>72</v>
      </c>
      <c r="C19" s="596"/>
      <c r="D19" s="596"/>
      <c r="E19" s="596"/>
      <c r="F19" s="596"/>
      <c r="G19" s="596"/>
      <c r="H19" s="596"/>
      <c r="I19" s="596"/>
      <c r="J19" s="596"/>
      <c r="K19" s="596"/>
      <c r="L19" s="596"/>
      <c r="M19" s="596"/>
      <c r="N19" s="596"/>
      <c r="O19" s="596"/>
      <c r="P19" s="596"/>
      <c r="Q19" s="596"/>
      <c r="R19" s="596"/>
      <c r="S19" s="596"/>
    </row>
    <row r="20" spans="2:19" ht="12.75" hidden="1" outlineLevel="1">
      <c r="B20" s="41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2:19" ht="25.5" hidden="1" outlineLevel="1">
      <c r="B21" s="29" t="s">
        <v>25</v>
      </c>
      <c r="C21" s="569" t="s">
        <v>26</v>
      </c>
      <c r="D21" s="569"/>
      <c r="E21" s="569"/>
      <c r="F21" s="569"/>
      <c r="G21" s="569"/>
      <c r="H21" s="569"/>
      <c r="I21" s="569" t="s">
        <v>28</v>
      </c>
      <c r="J21" s="569"/>
      <c r="K21" s="505" t="s">
        <v>160</v>
      </c>
      <c r="L21" s="506"/>
      <c r="M21" s="507"/>
      <c r="N21" s="569" t="s">
        <v>161</v>
      </c>
      <c r="O21" s="569"/>
      <c r="P21" s="569"/>
      <c r="Q21" s="569" t="s">
        <v>37</v>
      </c>
      <c r="R21" s="569"/>
      <c r="S21" s="569"/>
    </row>
    <row r="22" spans="2:19" ht="12.75" hidden="1" outlineLevel="1">
      <c r="B22" s="29">
        <v>1</v>
      </c>
      <c r="C22" s="569">
        <v>2</v>
      </c>
      <c r="D22" s="569"/>
      <c r="E22" s="569"/>
      <c r="F22" s="569"/>
      <c r="G22" s="569"/>
      <c r="H22" s="569"/>
      <c r="I22" s="569">
        <v>3</v>
      </c>
      <c r="J22" s="569"/>
      <c r="K22" s="505">
        <v>4</v>
      </c>
      <c r="L22" s="506"/>
      <c r="M22" s="507"/>
      <c r="N22" s="569">
        <v>5</v>
      </c>
      <c r="O22" s="569"/>
      <c r="P22" s="569"/>
      <c r="Q22" s="569">
        <v>6</v>
      </c>
      <c r="R22" s="569"/>
      <c r="S22" s="569"/>
    </row>
    <row r="23" spans="2:19" ht="12.75" hidden="1" outlineLevel="1">
      <c r="B23" s="29">
        <v>1</v>
      </c>
      <c r="C23" s="493"/>
      <c r="D23" s="494"/>
      <c r="E23" s="494"/>
      <c r="F23" s="494"/>
      <c r="G23" s="494"/>
      <c r="H23" s="495"/>
      <c r="I23" s="496"/>
      <c r="J23" s="497"/>
      <c r="K23" s="562"/>
      <c r="L23" s="563"/>
      <c r="M23" s="564"/>
      <c r="N23" s="590"/>
      <c r="O23" s="591"/>
      <c r="P23" s="592"/>
      <c r="Q23" s="532"/>
      <c r="R23" s="533"/>
      <c r="S23" s="534"/>
    </row>
    <row r="24" spans="2:19" ht="12.75" hidden="1" outlineLevel="1">
      <c r="B24" s="593" t="s">
        <v>57</v>
      </c>
      <c r="C24" s="594"/>
      <c r="D24" s="594"/>
      <c r="E24" s="594"/>
      <c r="F24" s="594"/>
      <c r="G24" s="594"/>
      <c r="H24" s="594"/>
      <c r="I24" s="594"/>
      <c r="J24" s="594"/>
      <c r="K24" s="594"/>
      <c r="L24" s="594"/>
      <c r="M24" s="594"/>
      <c r="N24" s="594"/>
      <c r="O24" s="594"/>
      <c r="P24" s="595"/>
      <c r="Q24" s="597">
        <f>Q23</f>
        <v>0</v>
      </c>
      <c r="R24" s="598"/>
      <c r="S24" s="599"/>
    </row>
    <row r="25" spans="2:19" ht="12.75" collapsed="1">
      <c r="B25" s="46"/>
      <c r="C25" s="18"/>
      <c r="D25" s="18"/>
      <c r="E25" s="18"/>
      <c r="F25" s="18"/>
      <c r="G25" s="18"/>
      <c r="H25" s="18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</row>
    <row r="26" spans="2:19" ht="12.75">
      <c r="B26" s="47"/>
      <c r="D26" s="44" t="s">
        <v>194</v>
      </c>
      <c r="F26" s="37"/>
      <c r="G26" s="115">
        <f>Q17+Q24</f>
        <v>0</v>
      </c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</row>
    <row r="27" spans="2:19" ht="12.75">
      <c r="B27" s="47"/>
      <c r="D27" s="44"/>
      <c r="F27" s="37"/>
      <c r="G27" s="19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</row>
    <row r="28" spans="2:19" ht="12.75">
      <c r="B28" s="48"/>
      <c r="C28" s="18"/>
      <c r="D28" s="18"/>
      <c r="E28" s="18"/>
      <c r="F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2:19" ht="12.75">
      <c r="B29" s="10" t="s">
        <v>93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 t="s">
        <v>60</v>
      </c>
      <c r="N29" s="18"/>
      <c r="O29" s="18"/>
      <c r="P29" s="18"/>
      <c r="Q29" s="18"/>
      <c r="R29" s="18"/>
      <c r="S29" s="18"/>
    </row>
    <row r="30" spans="2:19" ht="12.75">
      <c r="B30" s="10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2:19" ht="12.75">
      <c r="B31" s="10" t="s">
        <v>94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 t="s">
        <v>130</v>
      </c>
      <c r="N31" s="18"/>
      <c r="O31" s="18"/>
      <c r="P31" s="38" t="s">
        <v>61</v>
      </c>
      <c r="Q31" s="18"/>
      <c r="S31" s="18"/>
    </row>
    <row r="32" spans="3:8" ht="12.75">
      <c r="C32"/>
      <c r="D32" s="18"/>
      <c r="E32" s="18"/>
      <c r="F32" s="18"/>
      <c r="G32" s="18"/>
      <c r="H32" s="18"/>
    </row>
    <row r="36" spans="2:19" ht="12.75">
      <c r="B36" s="45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</row>
    <row r="37" spans="3:8" ht="12.75">
      <c r="C37" s="39"/>
      <c r="D37" s="39"/>
      <c r="E37" s="39"/>
      <c r="F37" s="39"/>
      <c r="G37" s="39"/>
      <c r="H37" s="39"/>
    </row>
  </sheetData>
  <sheetProtection/>
  <mergeCells count="41">
    <mergeCell ref="B7:S7"/>
    <mergeCell ref="Q15:S15"/>
    <mergeCell ref="I14:J14"/>
    <mergeCell ref="I15:J15"/>
    <mergeCell ref="K15:M15"/>
    <mergeCell ref="N15:P15"/>
    <mergeCell ref="B2:G3"/>
    <mergeCell ref="M2:S3"/>
    <mergeCell ref="F6:M6"/>
    <mergeCell ref="F8:M8"/>
    <mergeCell ref="B12:S12"/>
    <mergeCell ref="I21:J21"/>
    <mergeCell ref="C14:H14"/>
    <mergeCell ref="N21:P21"/>
    <mergeCell ref="K14:M14"/>
    <mergeCell ref="N14:P14"/>
    <mergeCell ref="C16:H16"/>
    <mergeCell ref="I16:J16"/>
    <mergeCell ref="K16:M16"/>
    <mergeCell ref="Q14:S14"/>
    <mergeCell ref="Q22:S22"/>
    <mergeCell ref="C15:H15"/>
    <mergeCell ref="N16:P16"/>
    <mergeCell ref="B17:P17"/>
    <mergeCell ref="Q17:S17"/>
    <mergeCell ref="Q16:S16"/>
    <mergeCell ref="B19:S19"/>
    <mergeCell ref="C21:H21"/>
    <mergeCell ref="C23:H23"/>
    <mergeCell ref="K21:M21"/>
    <mergeCell ref="K23:M23"/>
    <mergeCell ref="Q21:S21"/>
    <mergeCell ref="B24:P24"/>
    <mergeCell ref="Q24:S24"/>
    <mergeCell ref="C22:H22"/>
    <mergeCell ref="I22:J22"/>
    <mergeCell ref="K22:M22"/>
    <mergeCell ref="N22:P22"/>
    <mergeCell ref="I23:J23"/>
    <mergeCell ref="N23:P23"/>
    <mergeCell ref="Q23:S23"/>
  </mergeCells>
  <printOptions/>
  <pageMargins left="0.5905511811023623" right="0" top="0.3937007874015748" bottom="0" header="0" footer="0"/>
  <pageSetup horizontalDpi="600" verticalDpi="6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Q35"/>
  <sheetViews>
    <sheetView zoomScalePageLayoutView="0" workbookViewId="0" topLeftCell="A1">
      <selection activeCell="A7" sqref="A7:Q7"/>
    </sheetView>
  </sheetViews>
  <sheetFormatPr defaultColWidth="9.00390625" defaultRowHeight="12.75"/>
  <cols>
    <col min="1" max="5" width="4.75390625" style="0" customWidth="1"/>
    <col min="6" max="6" width="11.125" style="0" customWidth="1"/>
    <col min="7" max="7" width="4.75390625" style="0" customWidth="1"/>
    <col min="8" max="8" width="3.375" style="0" customWidth="1"/>
    <col min="9" max="9" width="5.375" style="0" customWidth="1"/>
    <col min="10" max="10" width="4.75390625" style="0" customWidth="1"/>
    <col min="11" max="11" width="5.375" style="0" customWidth="1"/>
    <col min="12" max="16" width="4.75390625" style="0" customWidth="1"/>
    <col min="17" max="17" width="9.625" style="0" customWidth="1"/>
  </cols>
  <sheetData>
    <row r="1" spans="1:17" ht="12.75">
      <c r="A1" s="3"/>
      <c r="B1" s="8"/>
      <c r="C1" s="8"/>
      <c r="D1" s="8"/>
      <c r="E1" s="8"/>
      <c r="F1" s="8"/>
      <c r="G1" s="8"/>
      <c r="H1" s="8"/>
      <c r="I1" s="8"/>
      <c r="J1" s="8"/>
      <c r="K1" s="10" t="s">
        <v>111</v>
      </c>
      <c r="L1" s="10"/>
      <c r="M1" s="10"/>
      <c r="N1" s="10"/>
      <c r="O1" s="10"/>
      <c r="P1" s="11"/>
      <c r="Q1" s="11"/>
    </row>
    <row r="2" spans="1:17" ht="12.75" customHeight="1">
      <c r="A2" s="600"/>
      <c r="B2" s="600"/>
      <c r="C2" s="600"/>
      <c r="D2" s="600"/>
      <c r="E2" s="600"/>
      <c r="F2" s="600"/>
      <c r="G2" s="8"/>
      <c r="H2" s="8"/>
      <c r="I2" s="8"/>
      <c r="J2" s="8"/>
      <c r="K2" s="549" t="s">
        <v>174</v>
      </c>
      <c r="L2" s="549"/>
      <c r="M2" s="549"/>
      <c r="N2" s="549"/>
      <c r="O2" s="549"/>
      <c r="P2" s="549"/>
      <c r="Q2" s="549"/>
    </row>
    <row r="3" spans="1:17" ht="12.75">
      <c r="A3" s="600"/>
      <c r="B3" s="600"/>
      <c r="C3" s="600"/>
      <c r="D3" s="600"/>
      <c r="E3" s="600"/>
      <c r="F3" s="600"/>
      <c r="G3" s="8"/>
      <c r="H3" s="8"/>
      <c r="I3" s="8"/>
      <c r="J3" s="8"/>
      <c r="K3" s="549"/>
      <c r="L3" s="549"/>
      <c r="M3" s="549"/>
      <c r="N3" s="549"/>
      <c r="O3" s="549"/>
      <c r="P3" s="549"/>
      <c r="Q3" s="549"/>
    </row>
    <row r="4" spans="1:17" ht="12.75">
      <c r="A4" s="3"/>
      <c r="B4" s="8"/>
      <c r="C4" s="8"/>
      <c r="D4" s="8"/>
      <c r="E4" s="8"/>
      <c r="F4" s="8"/>
      <c r="G4" s="8"/>
      <c r="H4" s="8"/>
      <c r="I4" s="8"/>
      <c r="J4" s="8"/>
      <c r="K4" s="10" t="s">
        <v>175</v>
      </c>
      <c r="L4" s="10"/>
      <c r="M4" s="10"/>
      <c r="N4" s="10"/>
      <c r="O4" s="10"/>
      <c r="P4" s="11"/>
      <c r="Q4" s="11"/>
    </row>
    <row r="5" spans="1:17" ht="12.75">
      <c r="A5" s="3"/>
      <c r="B5" s="8"/>
      <c r="C5" s="8"/>
      <c r="D5" s="8"/>
      <c r="E5" s="8"/>
      <c r="F5" s="8"/>
      <c r="G5" s="8"/>
      <c r="H5" s="8"/>
      <c r="I5" s="8"/>
      <c r="J5" s="8"/>
      <c r="K5" s="10" t="s">
        <v>66</v>
      </c>
      <c r="L5" s="10"/>
      <c r="M5" s="10"/>
      <c r="N5" s="10"/>
      <c r="O5" s="10"/>
      <c r="P5" s="8"/>
      <c r="Q5" s="8"/>
    </row>
    <row r="6" spans="1:17" ht="12.75">
      <c r="A6" s="40"/>
      <c r="B6" s="8"/>
      <c r="C6" s="8"/>
      <c r="D6" s="8"/>
      <c r="E6" s="550" t="s">
        <v>24</v>
      </c>
      <c r="F6" s="550"/>
      <c r="G6" s="550"/>
      <c r="H6" s="550"/>
      <c r="I6" s="550"/>
      <c r="J6" s="550"/>
      <c r="K6" s="550"/>
      <c r="L6" s="8"/>
      <c r="M6" s="8"/>
      <c r="N6" s="8"/>
      <c r="O6" s="8"/>
      <c r="P6" s="8"/>
      <c r="Q6" s="8"/>
    </row>
    <row r="7" spans="1:17" ht="12.75">
      <c r="A7" s="550" t="s">
        <v>246</v>
      </c>
      <c r="B7" s="550"/>
      <c r="C7" s="550"/>
      <c r="D7" s="550"/>
      <c r="E7" s="550"/>
      <c r="F7" s="550"/>
      <c r="G7" s="550"/>
      <c r="H7" s="550"/>
      <c r="I7" s="550"/>
      <c r="J7" s="550"/>
      <c r="K7" s="550"/>
      <c r="L7" s="550"/>
      <c r="M7" s="550"/>
      <c r="N7" s="550"/>
      <c r="O7" s="550"/>
      <c r="P7" s="550"/>
      <c r="Q7" s="550"/>
    </row>
    <row r="8" spans="1:17" ht="12.75">
      <c r="A8" s="40"/>
      <c r="B8" s="8"/>
      <c r="C8" s="8"/>
      <c r="D8" s="8"/>
      <c r="E8" s="551" t="s">
        <v>176</v>
      </c>
      <c r="F8" s="551"/>
      <c r="G8" s="551"/>
      <c r="H8" s="551"/>
      <c r="I8" s="551"/>
      <c r="J8" s="551"/>
      <c r="K8" s="551"/>
      <c r="L8" s="8"/>
      <c r="M8" s="8"/>
      <c r="N8" s="8"/>
      <c r="O8" s="8"/>
      <c r="P8" s="8"/>
      <c r="Q8" s="8"/>
    </row>
    <row r="9" spans="1:17" ht="12.75">
      <c r="A9" s="40"/>
      <c r="B9" s="8"/>
      <c r="C9" s="8"/>
      <c r="D9" s="8"/>
      <c r="E9" s="49"/>
      <c r="F9" s="49"/>
      <c r="G9" s="49"/>
      <c r="H9" s="49"/>
      <c r="I9" s="49"/>
      <c r="J9" s="49"/>
      <c r="K9" s="49"/>
      <c r="L9" s="8"/>
      <c r="M9" s="8"/>
      <c r="N9" s="8"/>
      <c r="O9" s="8"/>
      <c r="P9" s="8"/>
      <c r="Q9" s="8"/>
    </row>
    <row r="10" spans="1:17" ht="12.75">
      <c r="A10" s="596" t="s">
        <v>222</v>
      </c>
      <c r="B10" s="596"/>
      <c r="C10" s="596"/>
      <c r="D10" s="596"/>
      <c r="E10" s="596"/>
      <c r="F10" s="596"/>
      <c r="G10" s="596"/>
      <c r="H10" s="596"/>
      <c r="I10" s="596"/>
      <c r="J10" s="596"/>
      <c r="K10" s="596"/>
      <c r="L10" s="596"/>
      <c r="M10" s="596"/>
      <c r="N10" s="596"/>
      <c r="O10" s="596"/>
      <c r="P10" s="596"/>
      <c r="Q10" s="596"/>
    </row>
    <row r="11" spans="1:17" ht="12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18" t="s">
        <v>30</v>
      </c>
      <c r="Q11" s="9"/>
    </row>
    <row r="12" spans="1:17" ht="25.5" customHeight="1">
      <c r="A12" s="4" t="s">
        <v>25</v>
      </c>
      <c r="B12" s="491" t="s">
        <v>26</v>
      </c>
      <c r="C12" s="491"/>
      <c r="D12" s="491"/>
      <c r="E12" s="491"/>
      <c r="F12" s="491"/>
      <c r="G12" s="491" t="s">
        <v>28</v>
      </c>
      <c r="H12" s="491"/>
      <c r="I12" s="491" t="s">
        <v>55</v>
      </c>
      <c r="J12" s="491"/>
      <c r="K12" s="491"/>
      <c r="L12" s="491" t="s">
        <v>54</v>
      </c>
      <c r="M12" s="491"/>
      <c r="N12" s="491"/>
      <c r="O12" s="491" t="s">
        <v>56</v>
      </c>
      <c r="P12" s="491"/>
      <c r="Q12" s="491"/>
    </row>
    <row r="13" spans="1:17" ht="28.5" customHeight="1">
      <c r="A13" s="4">
        <v>1</v>
      </c>
      <c r="B13" s="486" t="s">
        <v>223</v>
      </c>
      <c r="C13" s="486"/>
      <c r="D13" s="486"/>
      <c r="E13" s="486"/>
      <c r="F13" s="486"/>
      <c r="G13" s="604" t="s">
        <v>213</v>
      </c>
      <c r="H13" s="604"/>
      <c r="I13" s="605">
        <f>O13/L13</f>
        <v>0</v>
      </c>
      <c r="J13" s="605"/>
      <c r="K13" s="605"/>
      <c r="L13" s="605">
        <v>1</v>
      </c>
      <c r="M13" s="605"/>
      <c r="N13" s="605"/>
      <c r="O13" s="603">
        <v>0</v>
      </c>
      <c r="P13" s="603"/>
      <c r="Q13" s="603"/>
    </row>
    <row r="14" spans="1:17" ht="12" customHeight="1">
      <c r="A14" s="4"/>
      <c r="B14" s="601" t="s">
        <v>57</v>
      </c>
      <c r="C14" s="601"/>
      <c r="D14" s="601"/>
      <c r="E14" s="601"/>
      <c r="F14" s="601"/>
      <c r="G14" s="601"/>
      <c r="H14" s="601"/>
      <c r="I14" s="601"/>
      <c r="J14" s="601"/>
      <c r="K14" s="601"/>
      <c r="L14" s="601"/>
      <c r="M14" s="601"/>
      <c r="N14" s="601"/>
      <c r="O14" s="602">
        <f>O13</f>
        <v>0</v>
      </c>
      <c r="P14" s="602"/>
      <c r="Q14" s="602"/>
    </row>
    <row r="15" spans="1:17" ht="12.75">
      <c r="A15" s="40"/>
      <c r="B15" s="8"/>
      <c r="C15" s="8"/>
      <c r="D15" s="8"/>
      <c r="E15" s="49"/>
      <c r="F15" s="49"/>
      <c r="G15" s="49"/>
      <c r="H15" s="49"/>
      <c r="I15" s="49"/>
      <c r="J15" s="49"/>
      <c r="K15" s="49"/>
      <c r="L15" s="8"/>
      <c r="M15" s="8"/>
      <c r="N15" s="8"/>
      <c r="O15" s="8"/>
      <c r="P15" s="8"/>
      <c r="Q15" s="8"/>
    </row>
    <row r="16" spans="1:17" ht="12.75">
      <c r="A16" s="596" t="s">
        <v>224</v>
      </c>
      <c r="B16" s="596"/>
      <c r="C16" s="596"/>
      <c r="D16" s="596"/>
      <c r="E16" s="596"/>
      <c r="F16" s="596"/>
      <c r="G16" s="596"/>
      <c r="H16" s="596"/>
      <c r="I16" s="596"/>
      <c r="J16" s="596"/>
      <c r="K16" s="596"/>
      <c r="L16" s="596"/>
      <c r="M16" s="596"/>
      <c r="N16" s="596"/>
      <c r="O16" s="596"/>
      <c r="P16" s="596"/>
      <c r="Q16" s="596"/>
    </row>
    <row r="17" spans="1:17" ht="12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18" t="s">
        <v>30</v>
      </c>
      <c r="Q17" s="9"/>
    </row>
    <row r="18" spans="1:17" ht="25.5" customHeight="1">
      <c r="A18" s="4" t="s">
        <v>25</v>
      </c>
      <c r="B18" s="491" t="s">
        <v>26</v>
      </c>
      <c r="C18" s="491"/>
      <c r="D18" s="491"/>
      <c r="E18" s="491"/>
      <c r="F18" s="491"/>
      <c r="G18" s="491" t="s">
        <v>28</v>
      </c>
      <c r="H18" s="491"/>
      <c r="I18" s="491" t="s">
        <v>55</v>
      </c>
      <c r="J18" s="491"/>
      <c r="K18" s="491"/>
      <c r="L18" s="491" t="s">
        <v>54</v>
      </c>
      <c r="M18" s="491"/>
      <c r="N18" s="491"/>
      <c r="O18" s="491" t="s">
        <v>56</v>
      </c>
      <c r="P18" s="491"/>
      <c r="Q18" s="491"/>
    </row>
    <row r="19" spans="1:17" ht="18" customHeight="1">
      <c r="A19" s="4">
        <v>1</v>
      </c>
      <c r="B19" s="486" t="s">
        <v>225</v>
      </c>
      <c r="C19" s="486"/>
      <c r="D19" s="486"/>
      <c r="E19" s="486"/>
      <c r="F19" s="486"/>
      <c r="G19" s="604" t="s">
        <v>196</v>
      </c>
      <c r="H19" s="604"/>
      <c r="I19" s="605">
        <f>O19/L19</f>
        <v>0</v>
      </c>
      <c r="J19" s="605"/>
      <c r="K19" s="605"/>
      <c r="L19" s="605">
        <v>1</v>
      </c>
      <c r="M19" s="605"/>
      <c r="N19" s="605"/>
      <c r="O19" s="603">
        <v>0</v>
      </c>
      <c r="P19" s="603"/>
      <c r="Q19" s="603"/>
    </row>
    <row r="20" spans="1:17" ht="12" customHeight="1">
      <c r="A20" s="4"/>
      <c r="B20" s="601" t="s">
        <v>57</v>
      </c>
      <c r="C20" s="601"/>
      <c r="D20" s="601"/>
      <c r="E20" s="601"/>
      <c r="F20" s="601"/>
      <c r="G20" s="601"/>
      <c r="H20" s="601"/>
      <c r="I20" s="601"/>
      <c r="J20" s="601"/>
      <c r="K20" s="601"/>
      <c r="L20" s="601"/>
      <c r="M20" s="601"/>
      <c r="N20" s="601"/>
      <c r="O20" s="602">
        <f>O19</f>
        <v>0</v>
      </c>
      <c r="P20" s="602"/>
      <c r="Q20" s="602"/>
    </row>
    <row r="21" spans="1:17" ht="12.75">
      <c r="A21" s="40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96" t="s">
        <v>72</v>
      </c>
      <c r="B22" s="596"/>
      <c r="C22" s="596"/>
      <c r="D22" s="596"/>
      <c r="E22" s="596"/>
      <c r="F22" s="596"/>
      <c r="G22" s="596"/>
      <c r="H22" s="596"/>
      <c r="I22" s="596"/>
      <c r="J22" s="596"/>
      <c r="K22" s="596"/>
      <c r="L22" s="596"/>
      <c r="M22" s="596"/>
      <c r="N22" s="596"/>
      <c r="O22" s="596"/>
      <c r="P22" s="596"/>
      <c r="Q22" s="596"/>
    </row>
    <row r="23" spans="1:17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18" t="s">
        <v>30</v>
      </c>
      <c r="Q23" s="9"/>
    </row>
    <row r="24" spans="1:17" ht="25.5" customHeight="1">
      <c r="A24" s="4" t="s">
        <v>25</v>
      </c>
      <c r="B24" s="491" t="s">
        <v>26</v>
      </c>
      <c r="C24" s="491"/>
      <c r="D24" s="491"/>
      <c r="E24" s="491"/>
      <c r="F24" s="491"/>
      <c r="G24" s="491" t="s">
        <v>28</v>
      </c>
      <c r="H24" s="491"/>
      <c r="I24" s="491" t="s">
        <v>55</v>
      </c>
      <c r="J24" s="491"/>
      <c r="K24" s="491"/>
      <c r="L24" s="491" t="s">
        <v>54</v>
      </c>
      <c r="M24" s="491"/>
      <c r="N24" s="491"/>
      <c r="O24" s="491" t="s">
        <v>56</v>
      </c>
      <c r="P24" s="491"/>
      <c r="Q24" s="491"/>
    </row>
    <row r="25" spans="1:17" ht="25.5" customHeight="1">
      <c r="A25" s="4">
        <v>1</v>
      </c>
      <c r="B25" s="486" t="s">
        <v>226</v>
      </c>
      <c r="C25" s="486"/>
      <c r="D25" s="486"/>
      <c r="E25" s="486"/>
      <c r="F25" s="486"/>
      <c r="G25" s="604" t="s">
        <v>84</v>
      </c>
      <c r="H25" s="604"/>
      <c r="I25" s="605">
        <f>O25/L25</f>
        <v>0</v>
      </c>
      <c r="J25" s="605"/>
      <c r="K25" s="605"/>
      <c r="L25" s="605">
        <v>1</v>
      </c>
      <c r="M25" s="605"/>
      <c r="N25" s="605"/>
      <c r="O25" s="603">
        <v>0</v>
      </c>
      <c r="P25" s="603"/>
      <c r="Q25" s="603"/>
    </row>
    <row r="26" spans="1:17" ht="12" customHeight="1">
      <c r="A26" s="4"/>
      <c r="B26" s="601" t="s">
        <v>57</v>
      </c>
      <c r="C26" s="601"/>
      <c r="D26" s="601"/>
      <c r="E26" s="601"/>
      <c r="F26" s="601"/>
      <c r="G26" s="601"/>
      <c r="H26" s="601"/>
      <c r="I26" s="601"/>
      <c r="J26" s="601"/>
      <c r="K26" s="601"/>
      <c r="L26" s="601"/>
      <c r="M26" s="601"/>
      <c r="N26" s="601"/>
      <c r="O26" s="602">
        <f>O25</f>
        <v>0</v>
      </c>
      <c r="P26" s="602"/>
      <c r="Q26" s="602"/>
    </row>
    <row r="29" spans="1:12" ht="12.75">
      <c r="A29" s="23" t="s">
        <v>195</v>
      </c>
      <c r="B29" s="17"/>
      <c r="C29" s="17"/>
      <c r="D29" s="8"/>
      <c r="E29" s="8"/>
      <c r="F29" s="8"/>
      <c r="G29" s="21"/>
      <c r="H29" s="571">
        <f>O14+O20+O26</f>
        <v>0</v>
      </c>
      <c r="I29" s="571"/>
      <c r="J29" s="571"/>
      <c r="K29" s="21"/>
      <c r="L29" s="21"/>
    </row>
    <row r="30" spans="1:12" ht="12.75">
      <c r="A30" s="20"/>
      <c r="B30" s="21"/>
      <c r="C30" s="21"/>
      <c r="D30" s="21"/>
      <c r="E30" s="21"/>
      <c r="F30" s="21"/>
      <c r="G30" s="21"/>
      <c r="H30" s="22"/>
      <c r="I30" s="22"/>
      <c r="J30" s="21"/>
      <c r="K30" s="21"/>
      <c r="L30" s="21"/>
    </row>
    <row r="31" spans="1:12" ht="12.75">
      <c r="A31" s="20"/>
      <c r="B31" s="24"/>
      <c r="C31" s="24"/>
      <c r="D31" s="24"/>
      <c r="E31" s="24"/>
      <c r="F31" s="24"/>
      <c r="G31" s="24"/>
      <c r="H31" s="22"/>
      <c r="I31" s="22"/>
      <c r="J31" s="21"/>
      <c r="K31" s="21"/>
      <c r="L31" s="21"/>
    </row>
    <row r="32" spans="1:12" ht="12.75">
      <c r="A32" s="25" t="s">
        <v>93</v>
      </c>
      <c r="B32" s="25"/>
      <c r="C32" s="25"/>
      <c r="D32" s="25"/>
      <c r="E32" s="25"/>
      <c r="F32" s="25"/>
      <c r="G32" s="25"/>
      <c r="H32" s="25"/>
      <c r="I32" s="25"/>
      <c r="J32" s="25"/>
      <c r="K32" s="25" t="s">
        <v>60</v>
      </c>
      <c r="L32" s="25"/>
    </row>
    <row r="33" spans="1:12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2.75">
      <c r="A34" s="25" t="s">
        <v>94</v>
      </c>
      <c r="B34" s="8"/>
      <c r="C34" s="8"/>
      <c r="D34" s="8"/>
      <c r="E34" s="8"/>
      <c r="F34" s="8"/>
      <c r="G34" s="8"/>
      <c r="H34" s="25"/>
      <c r="I34" s="25"/>
      <c r="J34" s="25"/>
      <c r="K34" s="8" t="s">
        <v>130</v>
      </c>
      <c r="L34" s="25"/>
    </row>
    <row r="35" spans="1:12" ht="12.75">
      <c r="A35" s="28" t="s">
        <v>61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</sheetData>
  <sheetProtection/>
  <mergeCells count="45">
    <mergeCell ref="L24:N24"/>
    <mergeCell ref="H29:J29"/>
    <mergeCell ref="B25:F25"/>
    <mergeCell ref="G25:H25"/>
    <mergeCell ref="L25:N25"/>
    <mergeCell ref="I25:K25"/>
    <mergeCell ref="A7:Q7"/>
    <mergeCell ref="B26:N26"/>
    <mergeCell ref="O26:Q26"/>
    <mergeCell ref="O25:Q25"/>
    <mergeCell ref="A16:Q16"/>
    <mergeCell ref="O14:Q14"/>
    <mergeCell ref="I18:K18"/>
    <mergeCell ref="L18:N18"/>
    <mergeCell ref="O18:Q18"/>
    <mergeCell ref="B19:F19"/>
    <mergeCell ref="K2:Q3"/>
    <mergeCell ref="B24:F24"/>
    <mergeCell ref="G24:H24"/>
    <mergeCell ref="I24:K24"/>
    <mergeCell ref="O24:Q24"/>
    <mergeCell ref="A2:F3"/>
    <mergeCell ref="E6:K6"/>
    <mergeCell ref="E8:K8"/>
    <mergeCell ref="A22:Q22"/>
    <mergeCell ref="B18:F18"/>
    <mergeCell ref="G19:H19"/>
    <mergeCell ref="I19:K19"/>
    <mergeCell ref="L19:N19"/>
    <mergeCell ref="A10:Q10"/>
    <mergeCell ref="B12:F12"/>
    <mergeCell ref="G12:H12"/>
    <mergeCell ref="I12:K12"/>
    <mergeCell ref="L12:N12"/>
    <mergeCell ref="O12:Q12"/>
    <mergeCell ref="B20:N20"/>
    <mergeCell ref="O20:Q20"/>
    <mergeCell ref="O19:Q19"/>
    <mergeCell ref="B13:F13"/>
    <mergeCell ref="G13:H13"/>
    <mergeCell ref="G18:H18"/>
    <mergeCell ref="B14:N14"/>
    <mergeCell ref="I13:K13"/>
    <mergeCell ref="L13:N13"/>
    <mergeCell ref="O13:Q13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3"/>
  </sheetPr>
  <dimension ref="B1:Y110"/>
  <sheetViews>
    <sheetView showGridLines="0" view="pageBreakPreview" zoomScale="60" zoomScalePageLayoutView="0" workbookViewId="0" topLeftCell="B67">
      <selection activeCell="J107" sqref="J107"/>
    </sheetView>
  </sheetViews>
  <sheetFormatPr defaultColWidth="9.00390625" defaultRowHeight="12.75" outlineLevelRow="1"/>
  <cols>
    <col min="1" max="1" width="3.25390625" style="0" hidden="1" customWidth="1"/>
    <col min="2" max="2" width="4.75390625" style="40" customWidth="1"/>
    <col min="3" max="6" width="4.75390625" style="8" customWidth="1"/>
    <col min="7" max="7" width="11.125" style="8" customWidth="1"/>
    <col min="8" max="8" width="4.75390625" style="8" customWidth="1"/>
    <col min="9" max="9" width="3.375" style="8" customWidth="1"/>
    <col min="10" max="10" width="5.375" style="8" customWidth="1"/>
    <col min="11" max="11" width="4.75390625" style="8" customWidth="1"/>
    <col min="12" max="12" width="4.625" style="8" customWidth="1"/>
    <col min="13" max="13" width="6.125" style="8" customWidth="1"/>
    <col min="14" max="16" width="4.75390625" style="8" customWidth="1"/>
    <col min="17" max="17" width="10.875" style="8" customWidth="1"/>
    <col min="18" max="18" width="4.75390625" style="8" customWidth="1"/>
    <col min="19" max="19" width="9.625" style="8" customWidth="1"/>
    <col min="20" max="20" width="10.25390625" style="60" customWidth="1"/>
    <col min="21" max="21" width="11.00390625" style="53" customWidth="1"/>
    <col min="22" max="22" width="10.875" style="0" customWidth="1"/>
  </cols>
  <sheetData>
    <row r="1" spans="2:21" ht="12.75">
      <c r="B1" s="315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315" t="s">
        <v>111</v>
      </c>
      <c r="N1" s="315"/>
      <c r="O1" s="315"/>
      <c r="P1" s="315"/>
      <c r="Q1" s="315"/>
      <c r="R1" s="316"/>
      <c r="S1" s="316"/>
      <c r="T1" s="215"/>
      <c r="U1" s="353"/>
    </row>
    <row r="2" spans="2:21" ht="12.75" customHeight="1">
      <c r="B2" s="549"/>
      <c r="C2" s="549"/>
      <c r="D2" s="549"/>
      <c r="E2" s="549"/>
      <c r="F2" s="549"/>
      <c r="G2" s="549"/>
      <c r="H2" s="212"/>
      <c r="I2" s="212"/>
      <c r="J2" s="212"/>
      <c r="K2" s="212"/>
      <c r="L2" s="212"/>
      <c r="M2" s="549" t="s">
        <v>174</v>
      </c>
      <c r="N2" s="549"/>
      <c r="O2" s="549"/>
      <c r="P2" s="549"/>
      <c r="Q2" s="549"/>
      <c r="R2" s="549"/>
      <c r="S2" s="549"/>
      <c r="T2" s="215"/>
      <c r="U2" s="274"/>
    </row>
    <row r="3" spans="2:21" ht="24.75" customHeight="1">
      <c r="B3" s="549"/>
      <c r="C3" s="549"/>
      <c r="D3" s="549"/>
      <c r="E3" s="549"/>
      <c r="F3" s="549"/>
      <c r="G3" s="549"/>
      <c r="H3" s="212"/>
      <c r="I3" s="212"/>
      <c r="J3" s="212"/>
      <c r="K3" s="212"/>
      <c r="L3" s="212"/>
      <c r="M3" s="549"/>
      <c r="N3" s="549"/>
      <c r="O3" s="549"/>
      <c r="P3" s="549"/>
      <c r="Q3" s="549"/>
      <c r="R3" s="549"/>
      <c r="S3" s="549"/>
      <c r="T3" s="215"/>
      <c r="U3" s="274"/>
    </row>
    <row r="4" spans="2:21" ht="12.75">
      <c r="B4" s="315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315" t="s">
        <v>175</v>
      </c>
      <c r="N4" s="315"/>
      <c r="O4" s="315"/>
      <c r="P4" s="315"/>
      <c r="Q4" s="315"/>
      <c r="R4" s="316"/>
      <c r="S4" s="316"/>
      <c r="T4" s="215"/>
      <c r="U4" s="274"/>
    </row>
    <row r="5" spans="2:21" ht="12.75" customHeight="1">
      <c r="B5" s="315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315" t="s">
        <v>66</v>
      </c>
      <c r="N5" s="315"/>
      <c r="O5" s="315"/>
      <c r="P5" s="315"/>
      <c r="Q5" s="315"/>
      <c r="R5" s="212"/>
      <c r="S5" s="212"/>
      <c r="T5" s="215"/>
      <c r="U5" s="274"/>
    </row>
    <row r="6" spans="2:21" ht="12.75">
      <c r="B6" s="342"/>
      <c r="C6" s="212"/>
      <c r="D6" s="212"/>
      <c r="E6" s="212"/>
      <c r="F6" s="550" t="s">
        <v>24</v>
      </c>
      <c r="G6" s="550"/>
      <c r="H6" s="550"/>
      <c r="I6" s="550"/>
      <c r="J6" s="550"/>
      <c r="K6" s="550"/>
      <c r="L6" s="550"/>
      <c r="M6" s="550"/>
      <c r="N6" s="212"/>
      <c r="O6" s="212"/>
      <c r="P6" s="212"/>
      <c r="Q6" s="212"/>
      <c r="R6" s="212"/>
      <c r="S6" s="212"/>
      <c r="T6" s="215"/>
      <c r="U6" s="274"/>
    </row>
    <row r="7" spans="2:21" ht="12.75">
      <c r="B7" s="550" t="s">
        <v>363</v>
      </c>
      <c r="C7" s="550"/>
      <c r="D7" s="550"/>
      <c r="E7" s="550"/>
      <c r="F7" s="550"/>
      <c r="G7" s="550"/>
      <c r="H7" s="550"/>
      <c r="I7" s="550"/>
      <c r="J7" s="550"/>
      <c r="K7" s="550"/>
      <c r="L7" s="550"/>
      <c r="M7" s="550"/>
      <c r="N7" s="550"/>
      <c r="O7" s="550"/>
      <c r="P7" s="550"/>
      <c r="Q7" s="550"/>
      <c r="R7" s="550"/>
      <c r="S7" s="212"/>
      <c r="T7" s="215"/>
      <c r="U7" s="274"/>
    </row>
    <row r="8" spans="2:21" ht="13.5" customHeight="1">
      <c r="B8" s="342"/>
      <c r="C8" s="212"/>
      <c r="D8" s="212"/>
      <c r="E8" s="212"/>
      <c r="F8" s="551" t="s">
        <v>176</v>
      </c>
      <c r="G8" s="551"/>
      <c r="H8" s="551"/>
      <c r="I8" s="551"/>
      <c r="J8" s="551"/>
      <c r="K8" s="551"/>
      <c r="L8" s="551"/>
      <c r="M8" s="551"/>
      <c r="N8" s="212"/>
      <c r="O8" s="212"/>
      <c r="P8" s="212"/>
      <c r="Q8" s="212"/>
      <c r="R8" s="212"/>
      <c r="S8" s="212"/>
      <c r="T8" s="215"/>
      <c r="U8" s="274"/>
    </row>
    <row r="9" spans="2:21" ht="12.75">
      <c r="B9" s="34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5"/>
      <c r="U9" s="274"/>
    </row>
    <row r="10" spans="2:21" ht="12.75">
      <c r="B10" s="551" t="s">
        <v>97</v>
      </c>
      <c r="C10" s="551"/>
      <c r="D10" s="551"/>
      <c r="E10" s="551"/>
      <c r="F10" s="551"/>
      <c r="G10" s="551"/>
      <c r="H10" s="551"/>
      <c r="I10" s="551"/>
      <c r="J10" s="551"/>
      <c r="K10" s="551"/>
      <c r="L10" s="551"/>
      <c r="M10" s="551"/>
      <c r="N10" s="551"/>
      <c r="O10" s="551"/>
      <c r="P10" s="551"/>
      <c r="Q10" s="551"/>
      <c r="R10" s="551"/>
      <c r="S10" s="551"/>
      <c r="T10" s="212"/>
      <c r="U10" s="212"/>
    </row>
    <row r="11" spans="2:21" s="2" customFormat="1" ht="25.5">
      <c r="B11" s="317" t="s">
        <v>25</v>
      </c>
      <c r="C11" s="505" t="s">
        <v>26</v>
      </c>
      <c r="D11" s="506"/>
      <c r="E11" s="506"/>
      <c r="F11" s="506"/>
      <c r="G11" s="506"/>
      <c r="H11" s="506"/>
      <c r="I11" s="507"/>
      <c r="J11" s="505" t="s">
        <v>28</v>
      </c>
      <c r="K11" s="506"/>
      <c r="L11" s="506"/>
      <c r="M11" s="506"/>
      <c r="N11" s="506"/>
      <c r="O11" s="507"/>
      <c r="P11" s="505" t="s">
        <v>27</v>
      </c>
      <c r="Q11" s="506"/>
      <c r="R11" s="506"/>
      <c r="S11" s="507"/>
      <c r="T11" s="214"/>
      <c r="U11" s="214"/>
    </row>
    <row r="12" spans="2:21" s="2" customFormat="1" ht="12.75">
      <c r="B12" s="332">
        <v>1</v>
      </c>
      <c r="C12" s="505">
        <v>2</v>
      </c>
      <c r="D12" s="506"/>
      <c r="E12" s="506"/>
      <c r="F12" s="506"/>
      <c r="G12" s="506"/>
      <c r="H12" s="506"/>
      <c r="I12" s="507"/>
      <c r="J12" s="505">
        <v>3</v>
      </c>
      <c r="K12" s="506"/>
      <c r="L12" s="506"/>
      <c r="M12" s="506"/>
      <c r="N12" s="506"/>
      <c r="O12" s="507"/>
      <c r="P12" s="505">
        <v>4</v>
      </c>
      <c r="Q12" s="506"/>
      <c r="R12" s="506"/>
      <c r="S12" s="507"/>
      <c r="T12" s="214"/>
      <c r="U12" s="214"/>
    </row>
    <row r="13" spans="2:21" s="2" customFormat="1" ht="26.25" customHeight="1">
      <c r="B13" s="259">
        <v>1</v>
      </c>
      <c r="C13" s="493" t="s">
        <v>340</v>
      </c>
      <c r="D13" s="494"/>
      <c r="E13" s="494"/>
      <c r="F13" s="494"/>
      <c r="G13" s="494"/>
      <c r="H13" s="494"/>
      <c r="I13" s="495"/>
      <c r="J13" s="535"/>
      <c r="K13" s="536"/>
      <c r="L13" s="536"/>
      <c r="M13" s="536"/>
      <c r="N13" s="536"/>
      <c r="O13" s="537"/>
      <c r="P13" s="514">
        <v>166100</v>
      </c>
      <c r="Q13" s="515"/>
      <c r="R13" s="515"/>
      <c r="S13" s="516"/>
      <c r="T13" s="214"/>
      <c r="U13" s="214"/>
    </row>
    <row r="14" spans="2:21" s="2" customFormat="1" ht="26.25" customHeight="1">
      <c r="B14" s="259">
        <v>1</v>
      </c>
      <c r="C14" s="493" t="s">
        <v>313</v>
      </c>
      <c r="D14" s="494"/>
      <c r="E14" s="494"/>
      <c r="F14" s="494"/>
      <c r="G14" s="494"/>
      <c r="H14" s="494"/>
      <c r="I14" s="495"/>
      <c r="J14" s="535"/>
      <c r="K14" s="536"/>
      <c r="L14" s="536"/>
      <c r="M14" s="536"/>
      <c r="N14" s="536"/>
      <c r="O14" s="537"/>
      <c r="P14" s="514">
        <v>96700</v>
      </c>
      <c r="Q14" s="515"/>
      <c r="R14" s="515"/>
      <c r="S14" s="516"/>
      <c r="T14" s="214"/>
      <c r="U14" s="214"/>
    </row>
    <row r="15" spans="2:21" s="2" customFormat="1" ht="12.75">
      <c r="B15" s="338"/>
      <c r="C15" s="539" t="s">
        <v>99</v>
      </c>
      <c r="D15" s="540"/>
      <c r="E15" s="540"/>
      <c r="F15" s="540"/>
      <c r="G15" s="540"/>
      <c r="H15" s="540"/>
      <c r="I15" s="541"/>
      <c r="J15" s="542"/>
      <c r="K15" s="543"/>
      <c r="L15" s="543"/>
      <c r="M15" s="543"/>
      <c r="N15" s="543"/>
      <c r="O15" s="544"/>
      <c r="P15" s="545">
        <f>SUM(P13:P14)</f>
        <v>262800</v>
      </c>
      <c r="Q15" s="546"/>
      <c r="R15" s="546"/>
      <c r="S15" s="547"/>
      <c r="T15" s="214"/>
      <c r="U15" s="214"/>
    </row>
    <row r="16" spans="2:21" s="2" customFormat="1" ht="9" customHeight="1">
      <c r="B16" s="227"/>
      <c r="C16" s="318"/>
      <c r="D16" s="318"/>
      <c r="E16" s="318"/>
      <c r="F16" s="318"/>
      <c r="G16" s="318"/>
      <c r="H16" s="318"/>
      <c r="I16" s="318"/>
      <c r="J16" s="227"/>
      <c r="K16" s="227"/>
      <c r="L16" s="227"/>
      <c r="M16" s="227"/>
      <c r="N16" s="227"/>
      <c r="O16" s="227"/>
      <c r="P16" s="319"/>
      <c r="Q16" s="319"/>
      <c r="R16" s="319"/>
      <c r="S16" s="319"/>
      <c r="T16" s="214"/>
      <c r="U16" s="214"/>
    </row>
    <row r="17" spans="2:21" ht="12.75" outlineLevel="1">
      <c r="B17" s="551" t="s">
        <v>203</v>
      </c>
      <c r="C17" s="551"/>
      <c r="D17" s="551"/>
      <c r="E17" s="551"/>
      <c r="F17" s="551"/>
      <c r="G17" s="551"/>
      <c r="H17" s="551"/>
      <c r="I17" s="551"/>
      <c r="J17" s="551"/>
      <c r="K17" s="551"/>
      <c r="L17" s="551"/>
      <c r="M17" s="551"/>
      <c r="N17" s="551"/>
      <c r="O17" s="551"/>
      <c r="P17" s="551"/>
      <c r="Q17" s="551"/>
      <c r="R17" s="551"/>
      <c r="S17" s="551"/>
      <c r="T17" s="212"/>
      <c r="U17" s="212"/>
    </row>
    <row r="18" spans="2:21" s="2" customFormat="1" ht="25.5" outlineLevel="1">
      <c r="B18" s="317" t="s">
        <v>25</v>
      </c>
      <c r="C18" s="505" t="s">
        <v>26</v>
      </c>
      <c r="D18" s="506"/>
      <c r="E18" s="506"/>
      <c r="F18" s="506"/>
      <c r="G18" s="506"/>
      <c r="H18" s="506"/>
      <c r="I18" s="507"/>
      <c r="J18" s="505" t="s">
        <v>28</v>
      </c>
      <c r="K18" s="506"/>
      <c r="L18" s="506"/>
      <c r="M18" s="506"/>
      <c r="N18" s="506"/>
      <c r="O18" s="507"/>
      <c r="P18" s="505" t="s">
        <v>27</v>
      </c>
      <c r="Q18" s="506"/>
      <c r="R18" s="506"/>
      <c r="S18" s="507"/>
      <c r="T18" s="214"/>
      <c r="U18" s="214"/>
    </row>
    <row r="19" spans="2:21" s="2" customFormat="1" ht="12.75" outlineLevel="1">
      <c r="B19" s="332">
        <v>1</v>
      </c>
      <c r="C19" s="505">
        <v>2</v>
      </c>
      <c r="D19" s="506"/>
      <c r="E19" s="506"/>
      <c r="F19" s="506"/>
      <c r="G19" s="506"/>
      <c r="H19" s="506"/>
      <c r="I19" s="507"/>
      <c r="J19" s="505">
        <v>3</v>
      </c>
      <c r="K19" s="506"/>
      <c r="L19" s="506"/>
      <c r="M19" s="506"/>
      <c r="N19" s="506"/>
      <c r="O19" s="507"/>
      <c r="P19" s="505">
        <v>4</v>
      </c>
      <c r="Q19" s="506"/>
      <c r="R19" s="506"/>
      <c r="S19" s="507"/>
      <c r="T19" s="214"/>
      <c r="U19" s="214"/>
    </row>
    <row r="20" spans="2:21" s="2" customFormat="1" ht="12.75" outlineLevel="1">
      <c r="B20" s="332">
        <v>1</v>
      </c>
      <c r="C20" s="493" t="s">
        <v>220</v>
      </c>
      <c r="D20" s="494"/>
      <c r="E20" s="494"/>
      <c r="F20" s="494"/>
      <c r="G20" s="494"/>
      <c r="H20" s="494"/>
      <c r="I20" s="495"/>
      <c r="J20" s="535"/>
      <c r="K20" s="536"/>
      <c r="L20" s="536"/>
      <c r="M20" s="536"/>
      <c r="N20" s="536"/>
      <c r="O20" s="537"/>
      <c r="P20" s="514">
        <v>1800</v>
      </c>
      <c r="Q20" s="515"/>
      <c r="R20" s="515"/>
      <c r="S20" s="516"/>
      <c r="T20" s="214"/>
      <c r="U20" s="214"/>
    </row>
    <row r="21" spans="2:21" s="2" customFormat="1" ht="12.75" outlineLevel="1">
      <c r="B21" s="338"/>
      <c r="C21" s="539" t="s">
        <v>99</v>
      </c>
      <c r="D21" s="540"/>
      <c r="E21" s="540"/>
      <c r="F21" s="540"/>
      <c r="G21" s="540"/>
      <c r="H21" s="540"/>
      <c r="I21" s="541"/>
      <c r="J21" s="542"/>
      <c r="K21" s="543"/>
      <c r="L21" s="543"/>
      <c r="M21" s="543"/>
      <c r="N21" s="543"/>
      <c r="O21" s="544"/>
      <c r="P21" s="545">
        <f>P20</f>
        <v>1800</v>
      </c>
      <c r="Q21" s="546"/>
      <c r="R21" s="546"/>
      <c r="S21" s="547"/>
      <c r="T21" s="214"/>
      <c r="U21" s="214"/>
    </row>
    <row r="22" spans="2:21" s="2" customFormat="1" ht="9" customHeight="1">
      <c r="B22" s="227"/>
      <c r="C22" s="318"/>
      <c r="D22" s="318"/>
      <c r="E22" s="318"/>
      <c r="F22" s="318"/>
      <c r="G22" s="318"/>
      <c r="H22" s="318"/>
      <c r="I22" s="318"/>
      <c r="J22" s="227"/>
      <c r="K22" s="227"/>
      <c r="L22" s="227"/>
      <c r="M22" s="227"/>
      <c r="N22" s="227"/>
      <c r="O22" s="227"/>
      <c r="P22" s="319"/>
      <c r="Q22" s="319"/>
      <c r="R22" s="319"/>
      <c r="S22" s="319"/>
      <c r="T22" s="214"/>
      <c r="U22" s="214"/>
    </row>
    <row r="23" spans="2:21" ht="12.75">
      <c r="B23" s="551" t="s">
        <v>212</v>
      </c>
      <c r="C23" s="551"/>
      <c r="D23" s="551"/>
      <c r="E23" s="551"/>
      <c r="F23" s="551"/>
      <c r="G23" s="551"/>
      <c r="H23" s="551"/>
      <c r="I23" s="551"/>
      <c r="J23" s="551"/>
      <c r="K23" s="551"/>
      <c r="L23" s="551"/>
      <c r="M23" s="551"/>
      <c r="N23" s="551"/>
      <c r="O23" s="551"/>
      <c r="P23" s="551"/>
      <c r="Q23" s="551"/>
      <c r="R23" s="551"/>
      <c r="S23" s="551"/>
      <c r="T23" s="212"/>
      <c r="U23" s="212"/>
    </row>
    <row r="24" spans="2:21" s="2" customFormat="1" ht="25.5">
      <c r="B24" s="317" t="s">
        <v>25</v>
      </c>
      <c r="C24" s="505" t="s">
        <v>26</v>
      </c>
      <c r="D24" s="506"/>
      <c r="E24" s="506"/>
      <c r="F24" s="506"/>
      <c r="G24" s="506"/>
      <c r="H24" s="506"/>
      <c r="I24" s="507"/>
      <c r="J24" s="505" t="s">
        <v>28</v>
      </c>
      <c r="K24" s="506"/>
      <c r="L24" s="506"/>
      <c r="M24" s="506"/>
      <c r="N24" s="506"/>
      <c r="O24" s="507"/>
      <c r="P24" s="505" t="s">
        <v>27</v>
      </c>
      <c r="Q24" s="506"/>
      <c r="R24" s="506"/>
      <c r="S24" s="507"/>
      <c r="T24" s="214"/>
      <c r="U24" s="214"/>
    </row>
    <row r="25" spans="2:21" s="2" customFormat="1" ht="12.75">
      <c r="B25" s="332">
        <v>1</v>
      </c>
      <c r="C25" s="505">
        <v>2</v>
      </c>
      <c r="D25" s="506"/>
      <c r="E25" s="506"/>
      <c r="F25" s="506"/>
      <c r="G25" s="506"/>
      <c r="H25" s="506"/>
      <c r="I25" s="507"/>
      <c r="J25" s="505">
        <v>3</v>
      </c>
      <c r="K25" s="506"/>
      <c r="L25" s="506"/>
      <c r="M25" s="506"/>
      <c r="N25" s="506"/>
      <c r="O25" s="507"/>
      <c r="P25" s="505">
        <v>4</v>
      </c>
      <c r="Q25" s="506"/>
      <c r="R25" s="506"/>
      <c r="S25" s="507"/>
      <c r="T25" s="214"/>
      <c r="U25" s="214"/>
    </row>
    <row r="26" spans="2:21" s="2" customFormat="1" ht="26.25" customHeight="1">
      <c r="B26" s="259">
        <v>2</v>
      </c>
      <c r="C26" s="493" t="s">
        <v>409</v>
      </c>
      <c r="D26" s="494"/>
      <c r="E26" s="494"/>
      <c r="F26" s="494"/>
      <c r="G26" s="494"/>
      <c r="H26" s="494"/>
      <c r="I26" s="495"/>
      <c r="J26" s="535"/>
      <c r="K26" s="536"/>
      <c r="L26" s="536"/>
      <c r="M26" s="536"/>
      <c r="N26" s="536"/>
      <c r="O26" s="537"/>
      <c r="P26" s="514">
        <v>50200</v>
      </c>
      <c r="Q26" s="515"/>
      <c r="R26" s="515"/>
      <c r="S26" s="516"/>
      <c r="T26" s="214"/>
      <c r="U26" s="214"/>
    </row>
    <row r="27" spans="2:21" s="2" customFormat="1" ht="26.25" customHeight="1">
      <c r="B27" s="259">
        <v>2</v>
      </c>
      <c r="C27" s="493" t="s">
        <v>314</v>
      </c>
      <c r="D27" s="494"/>
      <c r="E27" s="494"/>
      <c r="F27" s="494"/>
      <c r="G27" s="494"/>
      <c r="H27" s="494"/>
      <c r="I27" s="495"/>
      <c r="J27" s="535"/>
      <c r="K27" s="536"/>
      <c r="L27" s="536"/>
      <c r="M27" s="536"/>
      <c r="N27" s="536"/>
      <c r="O27" s="537"/>
      <c r="P27" s="514">
        <v>29200</v>
      </c>
      <c r="Q27" s="515"/>
      <c r="R27" s="515"/>
      <c r="S27" s="516"/>
      <c r="T27" s="214"/>
      <c r="U27" s="214"/>
    </row>
    <row r="28" spans="2:21" s="2" customFormat="1" ht="12.75">
      <c r="B28" s="338"/>
      <c r="C28" s="539" t="s">
        <v>99</v>
      </c>
      <c r="D28" s="540"/>
      <c r="E28" s="540"/>
      <c r="F28" s="540"/>
      <c r="G28" s="540"/>
      <c r="H28" s="540"/>
      <c r="I28" s="541"/>
      <c r="J28" s="542"/>
      <c r="K28" s="543"/>
      <c r="L28" s="543"/>
      <c r="M28" s="543"/>
      <c r="N28" s="543"/>
      <c r="O28" s="544"/>
      <c r="P28" s="545">
        <f>P26+P27</f>
        <v>79400</v>
      </c>
      <c r="Q28" s="546"/>
      <c r="R28" s="546"/>
      <c r="S28" s="547"/>
      <c r="T28" s="214"/>
      <c r="U28" s="214"/>
    </row>
    <row r="29" spans="2:21" s="2" customFormat="1" ht="10.5" customHeight="1">
      <c r="B29" s="227"/>
      <c r="C29" s="318"/>
      <c r="D29" s="318"/>
      <c r="E29" s="318"/>
      <c r="F29" s="318"/>
      <c r="G29" s="318"/>
      <c r="H29" s="318"/>
      <c r="I29" s="318"/>
      <c r="J29" s="227"/>
      <c r="K29" s="227"/>
      <c r="L29" s="227"/>
      <c r="M29" s="227"/>
      <c r="N29" s="227"/>
      <c r="O29" s="227"/>
      <c r="P29" s="319"/>
      <c r="Q29" s="319"/>
      <c r="R29" s="319"/>
      <c r="S29" s="319"/>
      <c r="T29" s="214"/>
      <c r="U29" s="214"/>
    </row>
    <row r="30" spans="2:21" ht="12.75">
      <c r="B30" s="551" t="s">
        <v>68</v>
      </c>
      <c r="C30" s="551"/>
      <c r="D30" s="551"/>
      <c r="E30" s="551"/>
      <c r="F30" s="551"/>
      <c r="G30" s="551"/>
      <c r="H30" s="551"/>
      <c r="I30" s="551"/>
      <c r="J30" s="551"/>
      <c r="K30" s="551"/>
      <c r="L30" s="551"/>
      <c r="M30" s="551"/>
      <c r="N30" s="551"/>
      <c r="O30" s="551"/>
      <c r="P30" s="551"/>
      <c r="Q30" s="551"/>
      <c r="R30" s="551"/>
      <c r="S30" s="551"/>
      <c r="T30" s="215"/>
      <c r="U30" s="274"/>
    </row>
    <row r="31" spans="2:21" ht="10.5" customHeight="1">
      <c r="B31" s="34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5"/>
      <c r="U31" s="274"/>
    </row>
    <row r="32" spans="2:21" ht="24" customHeight="1">
      <c r="B32" s="332" t="s">
        <v>25</v>
      </c>
      <c r="C32" s="569" t="s">
        <v>26</v>
      </c>
      <c r="D32" s="569"/>
      <c r="E32" s="569"/>
      <c r="F32" s="569"/>
      <c r="G32" s="569"/>
      <c r="H32" s="569" t="s">
        <v>28</v>
      </c>
      <c r="I32" s="569"/>
      <c r="J32" s="569" t="s">
        <v>55</v>
      </c>
      <c r="K32" s="569"/>
      <c r="L32" s="569"/>
      <c r="M32" s="569" t="s">
        <v>54</v>
      </c>
      <c r="N32" s="569"/>
      <c r="O32" s="569"/>
      <c r="P32" s="569" t="s">
        <v>56</v>
      </c>
      <c r="Q32" s="569"/>
      <c r="R32" s="569"/>
      <c r="S32" s="569"/>
      <c r="T32" s="215"/>
      <c r="U32" s="274"/>
    </row>
    <row r="33" spans="2:21" ht="12.75">
      <c r="B33" s="332">
        <v>1</v>
      </c>
      <c r="C33" s="569">
        <v>2</v>
      </c>
      <c r="D33" s="569"/>
      <c r="E33" s="569"/>
      <c r="F33" s="569"/>
      <c r="G33" s="569"/>
      <c r="H33" s="569">
        <v>3</v>
      </c>
      <c r="I33" s="569"/>
      <c r="J33" s="569">
        <v>4</v>
      </c>
      <c r="K33" s="569"/>
      <c r="L33" s="569"/>
      <c r="M33" s="569">
        <v>5</v>
      </c>
      <c r="N33" s="569"/>
      <c r="O33" s="569"/>
      <c r="P33" s="569">
        <v>6</v>
      </c>
      <c r="Q33" s="569"/>
      <c r="R33" s="569"/>
      <c r="S33" s="569"/>
      <c r="T33" s="215"/>
      <c r="U33" s="274"/>
    </row>
    <row r="34" spans="2:21" ht="77.25" customHeight="1">
      <c r="B34" s="259">
        <v>1</v>
      </c>
      <c r="C34" s="493" t="s">
        <v>87</v>
      </c>
      <c r="D34" s="494"/>
      <c r="E34" s="494"/>
      <c r="F34" s="494"/>
      <c r="G34" s="495"/>
      <c r="H34" s="518"/>
      <c r="I34" s="518"/>
      <c r="J34" s="520"/>
      <c r="K34" s="520"/>
      <c r="L34" s="520"/>
      <c r="M34" s="618"/>
      <c r="N34" s="618"/>
      <c r="O34" s="618"/>
      <c r="P34" s="619">
        <v>11290</v>
      </c>
      <c r="Q34" s="619"/>
      <c r="R34" s="619"/>
      <c r="S34" s="619"/>
      <c r="T34" s="215"/>
      <c r="U34" s="274"/>
    </row>
    <row r="35" spans="2:21" ht="15" customHeight="1">
      <c r="B35" s="259"/>
      <c r="C35" s="627" t="s">
        <v>180</v>
      </c>
      <c r="D35" s="628"/>
      <c r="E35" s="628"/>
      <c r="F35" s="628"/>
      <c r="G35" s="629"/>
      <c r="H35" s="530"/>
      <c r="I35" s="531"/>
      <c r="J35" s="524">
        <v>261.4</v>
      </c>
      <c r="K35" s="538"/>
      <c r="L35" s="525"/>
      <c r="M35" s="580">
        <v>12</v>
      </c>
      <c r="N35" s="581"/>
      <c r="O35" s="582"/>
      <c r="P35" s="620">
        <f>J35*M35</f>
        <v>3136.7999999999997</v>
      </c>
      <c r="Q35" s="621"/>
      <c r="R35" s="621"/>
      <c r="S35" s="622"/>
      <c r="T35" s="215">
        <v>1.06</v>
      </c>
      <c r="U35" s="274"/>
    </row>
    <row r="36" spans="2:21" ht="15" customHeight="1">
      <c r="B36" s="259"/>
      <c r="C36" s="627" t="s">
        <v>181</v>
      </c>
      <c r="D36" s="628"/>
      <c r="E36" s="628"/>
      <c r="F36" s="628"/>
      <c r="G36" s="629"/>
      <c r="H36" s="530"/>
      <c r="I36" s="531"/>
      <c r="J36" s="524">
        <v>0.56</v>
      </c>
      <c r="K36" s="538"/>
      <c r="L36" s="525"/>
      <c r="M36" s="634">
        <f>P36/J36</f>
        <v>14559.285714285714</v>
      </c>
      <c r="N36" s="635"/>
      <c r="O36" s="636"/>
      <c r="P36" s="620">
        <f>P34-P35</f>
        <v>8153.200000000001</v>
      </c>
      <c r="Q36" s="621"/>
      <c r="R36" s="621"/>
      <c r="S36" s="622"/>
      <c r="T36" s="215"/>
      <c r="U36" s="274">
        <f>11290+17000</f>
        <v>28290</v>
      </c>
    </row>
    <row r="37" spans="2:21" ht="27" customHeight="1">
      <c r="B37" s="259">
        <v>2</v>
      </c>
      <c r="C37" s="493" t="s">
        <v>183</v>
      </c>
      <c r="D37" s="494"/>
      <c r="E37" s="494"/>
      <c r="F37" s="494"/>
      <c r="G37" s="495"/>
      <c r="H37" s="518"/>
      <c r="I37" s="518"/>
      <c r="J37" s="623">
        <f>P37/M37</f>
        <v>1416.6666666666667</v>
      </c>
      <c r="K37" s="623"/>
      <c r="L37" s="623"/>
      <c r="M37" s="618">
        <v>12</v>
      </c>
      <c r="N37" s="618"/>
      <c r="O37" s="618"/>
      <c r="P37" s="529">
        <v>17000</v>
      </c>
      <c r="Q37" s="529"/>
      <c r="R37" s="529"/>
      <c r="S37" s="529"/>
      <c r="T37" s="215">
        <v>1.06</v>
      </c>
      <c r="U37" s="274"/>
    </row>
    <row r="38" spans="2:21" ht="12.75">
      <c r="B38" s="338"/>
      <c r="C38" s="542" t="s">
        <v>57</v>
      </c>
      <c r="D38" s="543"/>
      <c r="E38" s="543"/>
      <c r="F38" s="543"/>
      <c r="G38" s="543"/>
      <c r="H38" s="543"/>
      <c r="I38" s="543"/>
      <c r="J38" s="543"/>
      <c r="K38" s="543"/>
      <c r="L38" s="543"/>
      <c r="M38" s="543"/>
      <c r="N38" s="543"/>
      <c r="O38" s="544"/>
      <c r="P38" s="517">
        <f>P34+P37</f>
        <v>28290</v>
      </c>
      <c r="Q38" s="517"/>
      <c r="R38" s="517"/>
      <c r="S38" s="517"/>
      <c r="T38" s="215"/>
      <c r="U38" s="274"/>
    </row>
    <row r="39" spans="2:21" ht="12.75">
      <c r="B39" s="320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5"/>
      <c r="U39" s="274"/>
    </row>
    <row r="40" spans="2:21" ht="12.75">
      <c r="B40" s="492" t="s">
        <v>69</v>
      </c>
      <c r="C40" s="492"/>
      <c r="D40" s="492"/>
      <c r="E40" s="492"/>
      <c r="F40" s="492"/>
      <c r="G40" s="492"/>
      <c r="H40" s="492"/>
      <c r="I40" s="492"/>
      <c r="J40" s="492"/>
      <c r="K40" s="492"/>
      <c r="L40" s="492"/>
      <c r="M40" s="492"/>
      <c r="N40" s="492"/>
      <c r="O40" s="492"/>
      <c r="P40" s="492"/>
      <c r="Q40" s="492"/>
      <c r="R40" s="492"/>
      <c r="S40" s="492"/>
      <c r="T40" s="215"/>
      <c r="U40" s="274"/>
    </row>
    <row r="41" spans="2:21" ht="7.5" customHeight="1">
      <c r="B41" s="320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5"/>
      <c r="U41" s="274"/>
    </row>
    <row r="42" spans="2:21" ht="50.25" customHeight="1">
      <c r="B42" s="332" t="s">
        <v>25</v>
      </c>
      <c r="C42" s="569" t="s">
        <v>26</v>
      </c>
      <c r="D42" s="569"/>
      <c r="E42" s="569"/>
      <c r="F42" s="569"/>
      <c r="G42" s="569"/>
      <c r="H42" s="569" t="s">
        <v>28</v>
      </c>
      <c r="I42" s="569"/>
      <c r="J42" s="569" t="s">
        <v>29</v>
      </c>
      <c r="K42" s="569"/>
      <c r="L42" s="569" t="s">
        <v>32</v>
      </c>
      <c r="M42" s="569"/>
      <c r="N42" s="569"/>
      <c r="O42" s="569" t="s">
        <v>33</v>
      </c>
      <c r="P42" s="569"/>
      <c r="Q42" s="569" t="s">
        <v>34</v>
      </c>
      <c r="R42" s="569"/>
      <c r="S42" s="569"/>
      <c r="T42" s="215"/>
      <c r="U42" s="274"/>
    </row>
    <row r="43" spans="2:21" ht="12.75">
      <c r="B43" s="332">
        <v>1</v>
      </c>
      <c r="C43" s="569">
        <v>2</v>
      </c>
      <c r="D43" s="569"/>
      <c r="E43" s="569"/>
      <c r="F43" s="569"/>
      <c r="G43" s="569"/>
      <c r="H43" s="569">
        <v>3</v>
      </c>
      <c r="I43" s="569"/>
      <c r="J43" s="569">
        <v>4</v>
      </c>
      <c r="K43" s="569"/>
      <c r="L43" s="569">
        <v>5</v>
      </c>
      <c r="M43" s="569"/>
      <c r="N43" s="569"/>
      <c r="O43" s="569">
        <v>6</v>
      </c>
      <c r="P43" s="569"/>
      <c r="Q43" s="569">
        <v>7</v>
      </c>
      <c r="R43" s="569"/>
      <c r="S43" s="569"/>
      <c r="T43" s="215"/>
      <c r="U43" s="274"/>
    </row>
    <row r="44" spans="2:25" ht="15.75" customHeight="1">
      <c r="B44" s="259">
        <v>1</v>
      </c>
      <c r="C44" s="493" t="s">
        <v>114</v>
      </c>
      <c r="D44" s="494"/>
      <c r="E44" s="494"/>
      <c r="F44" s="494"/>
      <c r="G44" s="495"/>
      <c r="H44" s="518"/>
      <c r="I44" s="518"/>
      <c r="J44" s="519" t="s">
        <v>95</v>
      </c>
      <c r="K44" s="519"/>
      <c r="L44" s="520">
        <v>74.52</v>
      </c>
      <c r="M44" s="520"/>
      <c r="N44" s="520"/>
      <c r="O44" s="520">
        <f>Q44/L44</f>
        <v>7491.41170155663</v>
      </c>
      <c r="P44" s="520"/>
      <c r="Q44" s="529">
        <v>558260</v>
      </c>
      <c r="R44" s="529"/>
      <c r="S44" s="529"/>
      <c r="T44" s="215"/>
      <c r="U44" s="274"/>
      <c r="W44" s="521"/>
      <c r="X44" s="521"/>
      <c r="Y44" s="521"/>
    </row>
    <row r="45" spans="2:25" ht="49.5" customHeight="1">
      <c r="B45" s="259">
        <v>2</v>
      </c>
      <c r="C45" s="493" t="s">
        <v>88</v>
      </c>
      <c r="D45" s="494"/>
      <c r="E45" s="494"/>
      <c r="F45" s="494"/>
      <c r="G45" s="495"/>
      <c r="H45" s="518"/>
      <c r="I45" s="518"/>
      <c r="J45" s="519" t="s">
        <v>35</v>
      </c>
      <c r="K45" s="519"/>
      <c r="L45" s="520">
        <v>30.22</v>
      </c>
      <c r="M45" s="520"/>
      <c r="N45" s="520"/>
      <c r="O45" s="520">
        <f>Q45/L45</f>
        <v>9451.356717405692</v>
      </c>
      <c r="P45" s="520"/>
      <c r="Q45" s="529">
        <v>285620</v>
      </c>
      <c r="R45" s="529"/>
      <c r="S45" s="529"/>
      <c r="T45" s="216"/>
      <c r="U45" s="274"/>
      <c r="W45" s="521"/>
      <c r="X45" s="521"/>
      <c r="Y45" s="521"/>
    </row>
    <row r="46" spans="2:25" ht="17.25" customHeight="1">
      <c r="B46" s="259">
        <v>3</v>
      </c>
      <c r="C46" s="493" t="s">
        <v>247</v>
      </c>
      <c r="D46" s="494"/>
      <c r="E46" s="494"/>
      <c r="F46" s="494"/>
      <c r="G46" s="495"/>
      <c r="H46" s="530"/>
      <c r="I46" s="531"/>
      <c r="J46" s="519" t="s">
        <v>95</v>
      </c>
      <c r="K46" s="519"/>
      <c r="L46" s="524">
        <f>Q46/O46</f>
        <v>0</v>
      </c>
      <c r="M46" s="538"/>
      <c r="N46" s="525"/>
      <c r="O46" s="524">
        <v>100</v>
      </c>
      <c r="P46" s="525"/>
      <c r="Q46" s="532">
        <v>0</v>
      </c>
      <c r="R46" s="533"/>
      <c r="S46" s="534"/>
      <c r="T46" s="216"/>
      <c r="U46" s="274"/>
      <c r="W46" s="198"/>
      <c r="X46" s="198"/>
      <c r="Y46" s="198"/>
    </row>
    <row r="47" spans="2:21" ht="12.75" customHeight="1">
      <c r="B47" s="344"/>
      <c r="C47" s="501" t="s">
        <v>57</v>
      </c>
      <c r="D47" s="502"/>
      <c r="E47" s="502"/>
      <c r="F47" s="502"/>
      <c r="G47" s="502"/>
      <c r="H47" s="502"/>
      <c r="I47" s="502"/>
      <c r="J47" s="502"/>
      <c r="K47" s="502"/>
      <c r="L47" s="502"/>
      <c r="M47" s="502"/>
      <c r="N47" s="502"/>
      <c r="O47" s="502"/>
      <c r="P47" s="513"/>
      <c r="Q47" s="517">
        <f>SUM(Q44:S46)</f>
        <v>843880</v>
      </c>
      <c r="R47" s="517"/>
      <c r="S47" s="517"/>
      <c r="T47" s="215"/>
      <c r="U47" s="274"/>
    </row>
    <row r="48" spans="2:21" ht="12.75" customHeight="1">
      <c r="B48" s="320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5"/>
      <c r="U48" s="274"/>
    </row>
    <row r="49" spans="2:21" ht="12.75">
      <c r="B49" s="492" t="s">
        <v>74</v>
      </c>
      <c r="C49" s="492"/>
      <c r="D49" s="492"/>
      <c r="E49" s="492"/>
      <c r="F49" s="492"/>
      <c r="G49" s="492"/>
      <c r="H49" s="492"/>
      <c r="I49" s="492"/>
      <c r="J49" s="492"/>
      <c r="K49" s="492"/>
      <c r="L49" s="492"/>
      <c r="M49" s="492"/>
      <c r="N49" s="492"/>
      <c r="O49" s="492"/>
      <c r="P49" s="492"/>
      <c r="Q49" s="492"/>
      <c r="R49" s="492"/>
      <c r="S49" s="492"/>
      <c r="T49" s="215"/>
      <c r="U49" s="274"/>
    </row>
    <row r="50" spans="2:21" ht="9" customHeight="1">
      <c r="B50" s="320"/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5"/>
      <c r="U50" s="274"/>
    </row>
    <row r="51" spans="2:21" ht="24" customHeight="1">
      <c r="B51" s="332" t="s">
        <v>25</v>
      </c>
      <c r="C51" s="569" t="s">
        <v>26</v>
      </c>
      <c r="D51" s="569"/>
      <c r="E51" s="569"/>
      <c r="F51" s="569"/>
      <c r="G51" s="569"/>
      <c r="H51" s="569" t="s">
        <v>28</v>
      </c>
      <c r="I51" s="569"/>
      <c r="J51" s="569" t="s">
        <v>55</v>
      </c>
      <c r="K51" s="569"/>
      <c r="L51" s="569"/>
      <c r="M51" s="569" t="s">
        <v>54</v>
      </c>
      <c r="N51" s="569"/>
      <c r="O51" s="569"/>
      <c r="P51" s="569" t="s">
        <v>56</v>
      </c>
      <c r="Q51" s="569"/>
      <c r="R51" s="569"/>
      <c r="S51" s="569"/>
      <c r="T51" s="215"/>
      <c r="U51" s="274"/>
    </row>
    <row r="52" spans="2:21" ht="12.75">
      <c r="B52" s="332">
        <v>1</v>
      </c>
      <c r="C52" s="569">
        <v>2</v>
      </c>
      <c r="D52" s="569"/>
      <c r="E52" s="569"/>
      <c r="F52" s="569"/>
      <c r="G52" s="569"/>
      <c r="H52" s="569">
        <v>3</v>
      </c>
      <c r="I52" s="569"/>
      <c r="J52" s="569">
        <v>4</v>
      </c>
      <c r="K52" s="569"/>
      <c r="L52" s="569"/>
      <c r="M52" s="569">
        <v>5</v>
      </c>
      <c r="N52" s="569"/>
      <c r="O52" s="569"/>
      <c r="P52" s="505">
        <v>6</v>
      </c>
      <c r="Q52" s="506"/>
      <c r="R52" s="506"/>
      <c r="S52" s="507"/>
      <c r="T52" s="215"/>
      <c r="U52" s="274"/>
    </row>
    <row r="53" spans="2:21" ht="26.25" customHeight="1">
      <c r="B53" s="332">
        <v>1</v>
      </c>
      <c r="C53" s="589" t="s">
        <v>177</v>
      </c>
      <c r="D53" s="589"/>
      <c r="E53" s="589"/>
      <c r="F53" s="589"/>
      <c r="G53" s="589"/>
      <c r="H53" s="518"/>
      <c r="I53" s="518"/>
      <c r="J53" s="584">
        <f>P53/M53</f>
        <v>72270</v>
      </c>
      <c r="K53" s="584"/>
      <c r="L53" s="584"/>
      <c r="M53" s="583">
        <v>1</v>
      </c>
      <c r="N53" s="583"/>
      <c r="O53" s="583"/>
      <c r="P53" s="532">
        <v>72270</v>
      </c>
      <c r="Q53" s="533"/>
      <c r="R53" s="533"/>
      <c r="S53" s="534"/>
      <c r="T53" s="215"/>
      <c r="U53" s="274"/>
    </row>
    <row r="54" spans="2:21" ht="27" customHeight="1">
      <c r="B54" s="332">
        <v>2</v>
      </c>
      <c r="C54" s="589" t="s">
        <v>178</v>
      </c>
      <c r="D54" s="589"/>
      <c r="E54" s="589"/>
      <c r="F54" s="589"/>
      <c r="G54" s="589"/>
      <c r="H54" s="518"/>
      <c r="I54" s="518"/>
      <c r="J54" s="584">
        <f>P54/M54</f>
        <v>22730</v>
      </c>
      <c r="K54" s="584"/>
      <c r="L54" s="584"/>
      <c r="M54" s="583">
        <v>1</v>
      </c>
      <c r="N54" s="583"/>
      <c r="O54" s="583"/>
      <c r="P54" s="532">
        <v>22730</v>
      </c>
      <c r="Q54" s="533"/>
      <c r="R54" s="533"/>
      <c r="S54" s="534"/>
      <c r="T54" s="215"/>
      <c r="U54" s="274"/>
    </row>
    <row r="55" spans="2:21" ht="13.5" customHeight="1">
      <c r="B55" s="332">
        <v>3</v>
      </c>
      <c r="C55" s="589" t="s">
        <v>323</v>
      </c>
      <c r="D55" s="589"/>
      <c r="E55" s="589"/>
      <c r="F55" s="589"/>
      <c r="G55" s="589"/>
      <c r="H55" s="518"/>
      <c r="I55" s="518"/>
      <c r="J55" s="584">
        <f>P55/M55</f>
        <v>0</v>
      </c>
      <c r="K55" s="584"/>
      <c r="L55" s="584"/>
      <c r="M55" s="583">
        <v>1</v>
      </c>
      <c r="N55" s="583"/>
      <c r="O55" s="583"/>
      <c r="P55" s="532">
        <v>0</v>
      </c>
      <c r="Q55" s="533"/>
      <c r="R55" s="533"/>
      <c r="S55" s="534"/>
      <c r="T55" s="354">
        <v>3000</v>
      </c>
      <c r="U55" s="274"/>
    </row>
    <row r="56" spans="2:21" ht="16.5" customHeight="1">
      <c r="B56" s="332">
        <v>3</v>
      </c>
      <c r="C56" s="589" t="s">
        <v>324</v>
      </c>
      <c r="D56" s="589"/>
      <c r="E56" s="589"/>
      <c r="F56" s="589"/>
      <c r="G56" s="589"/>
      <c r="H56" s="518"/>
      <c r="I56" s="518"/>
      <c r="J56" s="584">
        <f>P56/M56</f>
        <v>15000</v>
      </c>
      <c r="K56" s="584"/>
      <c r="L56" s="584"/>
      <c r="M56" s="583">
        <v>1</v>
      </c>
      <c r="N56" s="583"/>
      <c r="O56" s="583"/>
      <c r="P56" s="631">
        <v>15000</v>
      </c>
      <c r="Q56" s="632"/>
      <c r="R56" s="632"/>
      <c r="S56" s="633"/>
      <c r="T56" s="354">
        <v>3000</v>
      </c>
      <c r="U56" s="274"/>
    </row>
    <row r="57" spans="2:21" ht="14.25" customHeight="1">
      <c r="B57" s="332"/>
      <c r="C57" s="617" t="s">
        <v>57</v>
      </c>
      <c r="D57" s="617"/>
      <c r="E57" s="617"/>
      <c r="F57" s="617"/>
      <c r="G57" s="617"/>
      <c r="H57" s="617"/>
      <c r="I57" s="617"/>
      <c r="J57" s="617"/>
      <c r="K57" s="617"/>
      <c r="L57" s="617"/>
      <c r="M57" s="617"/>
      <c r="N57" s="617"/>
      <c r="O57" s="617"/>
      <c r="P57" s="630">
        <f>SUM(P53:S56)</f>
        <v>110000</v>
      </c>
      <c r="Q57" s="630"/>
      <c r="R57" s="630"/>
      <c r="S57" s="630"/>
      <c r="T57" s="215"/>
      <c r="U57" s="274"/>
    </row>
    <row r="58" spans="2:21" ht="10.5" customHeight="1">
      <c r="B58" s="321"/>
      <c r="C58" s="322"/>
      <c r="D58" s="322"/>
      <c r="E58" s="322"/>
      <c r="F58" s="322"/>
      <c r="G58" s="322"/>
      <c r="H58" s="322"/>
      <c r="I58" s="322"/>
      <c r="J58" s="322"/>
      <c r="K58" s="322"/>
      <c r="L58" s="322"/>
      <c r="M58" s="322"/>
      <c r="N58" s="322"/>
      <c r="O58" s="322"/>
      <c r="P58" s="323"/>
      <c r="Q58" s="323"/>
      <c r="R58" s="323"/>
      <c r="S58" s="323"/>
      <c r="T58" s="215"/>
      <c r="U58" s="274"/>
    </row>
    <row r="59" spans="2:21" ht="13.5" customHeight="1">
      <c r="B59" s="492" t="s">
        <v>71</v>
      </c>
      <c r="C59" s="492"/>
      <c r="D59" s="492"/>
      <c r="E59" s="492"/>
      <c r="F59" s="492"/>
      <c r="G59" s="492"/>
      <c r="H59" s="492"/>
      <c r="I59" s="492"/>
      <c r="J59" s="492"/>
      <c r="K59" s="492"/>
      <c r="L59" s="492"/>
      <c r="M59" s="492"/>
      <c r="N59" s="492"/>
      <c r="O59" s="492"/>
      <c r="P59" s="492"/>
      <c r="Q59" s="492"/>
      <c r="R59" s="492"/>
      <c r="S59" s="492"/>
      <c r="T59" s="215"/>
      <c r="U59" s="274"/>
    </row>
    <row r="60" spans="2:21" ht="9" customHeight="1">
      <c r="B60" s="343"/>
      <c r="C60" s="343"/>
      <c r="D60" s="343"/>
      <c r="E60" s="343"/>
      <c r="F60" s="343"/>
      <c r="G60" s="343"/>
      <c r="H60" s="343"/>
      <c r="I60" s="343"/>
      <c r="J60" s="343"/>
      <c r="K60" s="343"/>
      <c r="L60" s="343"/>
      <c r="M60" s="343"/>
      <c r="N60" s="343"/>
      <c r="O60" s="343"/>
      <c r="P60" s="343"/>
      <c r="Q60" s="343"/>
      <c r="R60" s="343"/>
      <c r="S60" s="343"/>
      <c r="T60" s="215"/>
      <c r="U60" s="274"/>
    </row>
    <row r="61" spans="2:21" ht="36.75" customHeight="1">
      <c r="B61" s="332" t="s">
        <v>25</v>
      </c>
      <c r="C61" s="569" t="s">
        <v>26</v>
      </c>
      <c r="D61" s="569"/>
      <c r="E61" s="569"/>
      <c r="F61" s="569"/>
      <c r="G61" s="569"/>
      <c r="H61" s="569" t="s">
        <v>28</v>
      </c>
      <c r="I61" s="569"/>
      <c r="J61" s="569" t="s">
        <v>55</v>
      </c>
      <c r="K61" s="569"/>
      <c r="L61" s="569"/>
      <c r="M61" s="569" t="s">
        <v>54</v>
      </c>
      <c r="N61" s="569"/>
      <c r="O61" s="569"/>
      <c r="P61" s="569" t="s">
        <v>56</v>
      </c>
      <c r="Q61" s="569"/>
      <c r="R61" s="569"/>
      <c r="S61" s="569"/>
      <c r="T61" s="215"/>
      <c r="U61" s="274"/>
    </row>
    <row r="62" spans="2:21" ht="15.75" customHeight="1">
      <c r="B62" s="332">
        <v>1</v>
      </c>
      <c r="C62" s="569">
        <v>2</v>
      </c>
      <c r="D62" s="569"/>
      <c r="E62" s="569"/>
      <c r="F62" s="569"/>
      <c r="G62" s="569"/>
      <c r="H62" s="569">
        <v>3</v>
      </c>
      <c r="I62" s="569"/>
      <c r="J62" s="572" t="s">
        <v>89</v>
      </c>
      <c r="K62" s="572"/>
      <c r="L62" s="572"/>
      <c r="M62" s="572" t="s">
        <v>90</v>
      </c>
      <c r="N62" s="572"/>
      <c r="O62" s="572"/>
      <c r="P62" s="505">
        <v>6</v>
      </c>
      <c r="Q62" s="506"/>
      <c r="R62" s="506"/>
      <c r="S62" s="507"/>
      <c r="T62" s="215"/>
      <c r="U62" s="274"/>
    </row>
    <row r="63" spans="2:21" ht="26.25" customHeight="1">
      <c r="B63" s="332">
        <v>2</v>
      </c>
      <c r="C63" s="493" t="s">
        <v>361</v>
      </c>
      <c r="D63" s="494"/>
      <c r="E63" s="494"/>
      <c r="F63" s="494"/>
      <c r="G63" s="495"/>
      <c r="H63" s="519"/>
      <c r="I63" s="519"/>
      <c r="J63" s="583">
        <f>P63/M63</f>
        <v>2220</v>
      </c>
      <c r="K63" s="583"/>
      <c r="L63" s="583"/>
      <c r="M63" s="518" t="s">
        <v>252</v>
      </c>
      <c r="N63" s="518"/>
      <c r="O63" s="518"/>
      <c r="P63" s="559">
        <v>26640</v>
      </c>
      <c r="Q63" s="560"/>
      <c r="R63" s="560"/>
      <c r="S63" s="561"/>
      <c r="T63" s="215"/>
      <c r="U63" s="274"/>
    </row>
    <row r="64" spans="2:21" ht="12.75">
      <c r="B64" s="332">
        <v>3</v>
      </c>
      <c r="C64" s="493" t="s">
        <v>251</v>
      </c>
      <c r="D64" s="494"/>
      <c r="E64" s="494"/>
      <c r="F64" s="494"/>
      <c r="G64" s="495"/>
      <c r="H64" s="519"/>
      <c r="I64" s="519"/>
      <c r="J64" s="583">
        <f>P64/M64</f>
        <v>8350</v>
      </c>
      <c r="K64" s="583"/>
      <c r="L64" s="583"/>
      <c r="M64" s="518" t="s">
        <v>184</v>
      </c>
      <c r="N64" s="518"/>
      <c r="O64" s="518"/>
      <c r="P64" s="559">
        <v>8350</v>
      </c>
      <c r="Q64" s="560"/>
      <c r="R64" s="560"/>
      <c r="S64" s="561"/>
      <c r="T64" s="215"/>
      <c r="U64" s="274"/>
    </row>
    <row r="65" spans="2:21" ht="16.5" customHeight="1">
      <c r="B65" s="332">
        <v>1</v>
      </c>
      <c r="C65" s="637" t="s">
        <v>325</v>
      </c>
      <c r="D65" s="638"/>
      <c r="E65" s="638"/>
      <c r="F65" s="638"/>
      <c r="G65" s="639"/>
      <c r="H65" s="519"/>
      <c r="I65" s="519"/>
      <c r="J65" s="583">
        <f>P65/M65</f>
        <v>10400</v>
      </c>
      <c r="K65" s="583"/>
      <c r="L65" s="583"/>
      <c r="M65" s="518" t="s">
        <v>184</v>
      </c>
      <c r="N65" s="518"/>
      <c r="O65" s="518"/>
      <c r="P65" s="559">
        <v>10400</v>
      </c>
      <c r="Q65" s="560"/>
      <c r="R65" s="560"/>
      <c r="S65" s="561"/>
      <c r="T65" s="215"/>
      <c r="U65" s="274"/>
    </row>
    <row r="66" spans="2:21" ht="19.5" customHeight="1">
      <c r="B66" s="332"/>
      <c r="C66" s="615" t="s">
        <v>57</v>
      </c>
      <c r="D66" s="615"/>
      <c r="E66" s="615"/>
      <c r="F66" s="615"/>
      <c r="G66" s="615"/>
      <c r="H66" s="615"/>
      <c r="I66" s="615"/>
      <c r="J66" s="615"/>
      <c r="K66" s="615"/>
      <c r="L66" s="615"/>
      <c r="M66" s="615"/>
      <c r="N66" s="615"/>
      <c r="O66" s="615"/>
      <c r="P66" s="576">
        <f>SUM(P63:P65)</f>
        <v>45390</v>
      </c>
      <c r="Q66" s="577"/>
      <c r="R66" s="577"/>
      <c r="S66" s="578"/>
      <c r="T66" s="215"/>
      <c r="U66" s="274"/>
    </row>
    <row r="67" spans="2:21" ht="7.5" customHeight="1">
      <c r="B67" s="320"/>
      <c r="C67" s="214"/>
      <c r="D67" s="214"/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324"/>
      <c r="Q67" s="324"/>
      <c r="R67" s="324"/>
      <c r="S67" s="324"/>
      <c r="T67" s="215"/>
      <c r="U67" s="274"/>
    </row>
    <row r="68" spans="2:21" ht="12.75">
      <c r="B68" s="492" t="s">
        <v>70</v>
      </c>
      <c r="C68" s="492"/>
      <c r="D68" s="492"/>
      <c r="E68" s="492"/>
      <c r="F68" s="492"/>
      <c r="G68" s="492"/>
      <c r="H68" s="492"/>
      <c r="I68" s="492"/>
      <c r="J68" s="492"/>
      <c r="K68" s="492"/>
      <c r="L68" s="492"/>
      <c r="M68" s="492"/>
      <c r="N68" s="492"/>
      <c r="O68" s="492"/>
      <c r="P68" s="492"/>
      <c r="Q68" s="492"/>
      <c r="R68" s="492"/>
      <c r="S68" s="492"/>
      <c r="T68" s="215"/>
      <c r="U68" s="274"/>
    </row>
    <row r="69" spans="2:21" ht="12" customHeight="1">
      <c r="B69" s="320"/>
      <c r="C69" s="214"/>
      <c r="D69" s="214"/>
      <c r="E69" s="214"/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214" t="s">
        <v>30</v>
      </c>
      <c r="R69" s="214"/>
      <c r="S69" s="214"/>
      <c r="T69" s="215"/>
      <c r="U69" s="274"/>
    </row>
    <row r="70" spans="2:21" ht="25.5" customHeight="1">
      <c r="B70" s="332" t="s">
        <v>25</v>
      </c>
      <c r="C70" s="505" t="s">
        <v>26</v>
      </c>
      <c r="D70" s="506"/>
      <c r="E70" s="506"/>
      <c r="F70" s="506"/>
      <c r="G70" s="506"/>
      <c r="H70" s="506"/>
      <c r="I70" s="507"/>
      <c r="J70" s="505" t="s">
        <v>28</v>
      </c>
      <c r="K70" s="507"/>
      <c r="L70" s="505" t="s">
        <v>115</v>
      </c>
      <c r="M70" s="506"/>
      <c r="N70" s="506"/>
      <c r="O70" s="506"/>
      <c r="P70" s="506"/>
      <c r="Q70" s="506"/>
      <c r="R70" s="506"/>
      <c r="S70" s="507"/>
      <c r="T70" s="215"/>
      <c r="U70" s="274"/>
    </row>
    <row r="71" spans="2:21" ht="12.75" customHeight="1">
      <c r="B71" s="332">
        <v>1</v>
      </c>
      <c r="C71" s="505">
        <v>2</v>
      </c>
      <c r="D71" s="506"/>
      <c r="E71" s="506"/>
      <c r="F71" s="506"/>
      <c r="G71" s="506"/>
      <c r="H71" s="506"/>
      <c r="I71" s="507"/>
      <c r="J71" s="505">
        <v>3</v>
      </c>
      <c r="K71" s="507"/>
      <c r="L71" s="505">
        <v>4</v>
      </c>
      <c r="M71" s="506"/>
      <c r="N71" s="506"/>
      <c r="O71" s="506"/>
      <c r="P71" s="506"/>
      <c r="Q71" s="506"/>
      <c r="R71" s="506"/>
      <c r="S71" s="507"/>
      <c r="T71" s="215"/>
      <c r="U71" s="274"/>
    </row>
    <row r="72" spans="2:21" ht="15" customHeight="1">
      <c r="B72" s="332">
        <v>1</v>
      </c>
      <c r="C72" s="493" t="s">
        <v>38</v>
      </c>
      <c r="D72" s="494"/>
      <c r="E72" s="494"/>
      <c r="F72" s="494"/>
      <c r="G72" s="494"/>
      <c r="H72" s="494"/>
      <c r="I72" s="495"/>
      <c r="J72" s="496"/>
      <c r="K72" s="497"/>
      <c r="L72" s="508">
        <v>75970</v>
      </c>
      <c r="M72" s="573"/>
      <c r="N72" s="573"/>
      <c r="O72" s="573"/>
      <c r="P72" s="573"/>
      <c r="Q72" s="573"/>
      <c r="R72" s="573"/>
      <c r="S72" s="509"/>
      <c r="T72" s="215"/>
      <c r="U72" s="274"/>
    </row>
    <row r="73" spans="2:21" ht="12" customHeight="1">
      <c r="B73" s="332">
        <v>2</v>
      </c>
      <c r="C73" s="493" t="s">
        <v>91</v>
      </c>
      <c r="D73" s="494"/>
      <c r="E73" s="494"/>
      <c r="F73" s="494"/>
      <c r="G73" s="494"/>
      <c r="H73" s="494"/>
      <c r="I73" s="495"/>
      <c r="J73" s="496"/>
      <c r="K73" s="497"/>
      <c r="L73" s="508">
        <v>600</v>
      </c>
      <c r="M73" s="573"/>
      <c r="N73" s="573"/>
      <c r="O73" s="573"/>
      <c r="P73" s="573"/>
      <c r="Q73" s="573"/>
      <c r="R73" s="573"/>
      <c r="S73" s="509"/>
      <c r="T73" s="215"/>
      <c r="U73" s="274"/>
    </row>
    <row r="74" spans="2:21" ht="12.75" customHeight="1">
      <c r="B74" s="332"/>
      <c r="C74" s="501" t="s">
        <v>57</v>
      </c>
      <c r="D74" s="502"/>
      <c r="E74" s="502"/>
      <c r="F74" s="502"/>
      <c r="G74" s="502"/>
      <c r="H74" s="502"/>
      <c r="I74" s="502"/>
      <c r="J74" s="502"/>
      <c r="K74" s="502"/>
      <c r="L74" s="574">
        <f>L72+L73</f>
        <v>76570</v>
      </c>
      <c r="M74" s="574"/>
      <c r="N74" s="574"/>
      <c r="O74" s="574"/>
      <c r="P74" s="574"/>
      <c r="Q74" s="574"/>
      <c r="R74" s="574"/>
      <c r="S74" s="575"/>
      <c r="T74" s="215"/>
      <c r="U74" s="274"/>
    </row>
    <row r="75" spans="2:21" ht="12.75" customHeight="1">
      <c r="B75" s="320"/>
      <c r="C75" s="214"/>
      <c r="D75" s="214"/>
      <c r="E75" s="214"/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  <c r="R75" s="214"/>
      <c r="S75" s="214"/>
      <c r="T75" s="215"/>
      <c r="U75" s="274"/>
    </row>
    <row r="76" spans="2:21" ht="11.25" customHeight="1">
      <c r="B76" s="320"/>
      <c r="C76" s="214"/>
      <c r="D76" s="214"/>
      <c r="E76" s="214"/>
      <c r="F76" s="214"/>
      <c r="G76" s="214"/>
      <c r="H76" s="214"/>
      <c r="I76" s="214"/>
      <c r="J76" s="214"/>
      <c r="K76" s="214"/>
      <c r="L76" s="214"/>
      <c r="M76" s="214"/>
      <c r="N76" s="214"/>
      <c r="O76" s="214"/>
      <c r="P76" s="214"/>
      <c r="Q76" s="214" t="s">
        <v>36</v>
      </c>
      <c r="R76" s="214"/>
      <c r="S76" s="214"/>
      <c r="T76" s="215"/>
      <c r="U76" s="274"/>
    </row>
    <row r="77" spans="2:21" ht="12.75" customHeight="1">
      <c r="B77" s="332" t="s">
        <v>25</v>
      </c>
      <c r="C77" s="505" t="s">
        <v>26</v>
      </c>
      <c r="D77" s="506"/>
      <c r="E77" s="506"/>
      <c r="F77" s="506"/>
      <c r="G77" s="506"/>
      <c r="H77" s="506"/>
      <c r="I77" s="506"/>
      <c r="J77" s="507"/>
      <c r="K77" s="505" t="s">
        <v>28</v>
      </c>
      <c r="L77" s="506"/>
      <c r="M77" s="507"/>
      <c r="N77" s="505" t="s">
        <v>27</v>
      </c>
      <c r="O77" s="506"/>
      <c r="P77" s="506"/>
      <c r="Q77" s="506"/>
      <c r="R77" s="506"/>
      <c r="S77" s="507"/>
      <c r="T77" s="215"/>
      <c r="U77" s="274"/>
    </row>
    <row r="78" spans="2:21" ht="12.75" customHeight="1">
      <c r="B78" s="332">
        <v>1</v>
      </c>
      <c r="C78" s="505">
        <v>2</v>
      </c>
      <c r="D78" s="506"/>
      <c r="E78" s="506"/>
      <c r="F78" s="506"/>
      <c r="G78" s="506"/>
      <c r="H78" s="506"/>
      <c r="I78" s="506"/>
      <c r="J78" s="507"/>
      <c r="K78" s="505">
        <v>3</v>
      </c>
      <c r="L78" s="506"/>
      <c r="M78" s="507"/>
      <c r="N78" s="505">
        <v>4</v>
      </c>
      <c r="O78" s="506"/>
      <c r="P78" s="506"/>
      <c r="Q78" s="506"/>
      <c r="R78" s="506"/>
      <c r="S78" s="507"/>
      <c r="T78" s="215"/>
      <c r="U78" s="274"/>
    </row>
    <row r="79" spans="2:21" ht="18" customHeight="1">
      <c r="B79" s="332">
        <v>2</v>
      </c>
      <c r="C79" s="493" t="s">
        <v>116</v>
      </c>
      <c r="D79" s="494"/>
      <c r="E79" s="494"/>
      <c r="F79" s="494"/>
      <c r="G79" s="494"/>
      <c r="H79" s="494"/>
      <c r="I79" s="494"/>
      <c r="J79" s="495"/>
      <c r="K79" s="496"/>
      <c r="L79" s="616"/>
      <c r="M79" s="497"/>
      <c r="N79" s="552">
        <v>3000</v>
      </c>
      <c r="O79" s="553"/>
      <c r="P79" s="553"/>
      <c r="Q79" s="553"/>
      <c r="R79" s="553"/>
      <c r="S79" s="554"/>
      <c r="T79" s="215"/>
      <c r="U79" s="274"/>
    </row>
    <row r="80" spans="2:21" ht="15.75" customHeight="1">
      <c r="B80" s="332"/>
      <c r="C80" s="501" t="s">
        <v>57</v>
      </c>
      <c r="D80" s="502"/>
      <c r="E80" s="502"/>
      <c r="F80" s="502"/>
      <c r="G80" s="502"/>
      <c r="H80" s="502"/>
      <c r="I80" s="502"/>
      <c r="J80" s="513"/>
      <c r="K80" s="496"/>
      <c r="L80" s="616"/>
      <c r="M80" s="497"/>
      <c r="N80" s="614">
        <f>N79</f>
        <v>3000</v>
      </c>
      <c r="O80" s="574"/>
      <c r="P80" s="574"/>
      <c r="Q80" s="574"/>
      <c r="R80" s="574"/>
      <c r="S80" s="575"/>
      <c r="T80" s="215"/>
      <c r="U80" s="274"/>
    </row>
    <row r="81" spans="2:22" ht="11.25" customHeight="1" outlineLevel="1">
      <c r="B81" s="320"/>
      <c r="C81" s="327"/>
      <c r="D81" s="327"/>
      <c r="E81" s="327"/>
      <c r="F81" s="327"/>
      <c r="G81" s="327"/>
      <c r="H81" s="327"/>
      <c r="I81" s="327"/>
      <c r="J81" s="327"/>
      <c r="K81" s="327"/>
      <c r="L81" s="214"/>
      <c r="M81" s="214"/>
      <c r="N81" s="214"/>
      <c r="O81" s="214"/>
      <c r="P81" s="214"/>
      <c r="Q81" s="214"/>
      <c r="R81" s="214"/>
      <c r="S81" s="214"/>
      <c r="T81" s="215"/>
      <c r="U81" s="274"/>
      <c r="V81" s="54"/>
    </row>
    <row r="82" spans="2:21" ht="15" customHeight="1">
      <c r="B82" s="492" t="s">
        <v>484</v>
      </c>
      <c r="C82" s="492"/>
      <c r="D82" s="492"/>
      <c r="E82" s="492"/>
      <c r="F82" s="492"/>
      <c r="G82" s="492"/>
      <c r="H82" s="492"/>
      <c r="I82" s="492"/>
      <c r="J82" s="492"/>
      <c r="K82" s="492"/>
      <c r="L82" s="492"/>
      <c r="M82" s="492"/>
      <c r="N82" s="492"/>
      <c r="O82" s="492"/>
      <c r="P82" s="492"/>
      <c r="Q82" s="492"/>
      <c r="R82" s="492"/>
      <c r="S82" s="492"/>
      <c r="T82" s="215"/>
      <c r="U82" s="274"/>
    </row>
    <row r="83" spans="2:21" ht="10.5" customHeight="1">
      <c r="B83" s="343"/>
      <c r="C83" s="343"/>
      <c r="D83" s="343"/>
      <c r="E83" s="343"/>
      <c r="F83" s="343"/>
      <c r="G83" s="343"/>
      <c r="H83" s="343"/>
      <c r="I83" s="343"/>
      <c r="J83" s="343"/>
      <c r="K83" s="343"/>
      <c r="L83" s="343"/>
      <c r="M83" s="343"/>
      <c r="N83" s="343"/>
      <c r="O83" s="343"/>
      <c r="P83" s="343"/>
      <c r="Q83" s="343"/>
      <c r="R83" s="214" t="s">
        <v>30</v>
      </c>
      <c r="S83" s="343"/>
      <c r="T83" s="215"/>
      <c r="U83" s="274"/>
    </row>
    <row r="84" spans="2:21" ht="51">
      <c r="B84" s="332" t="s">
        <v>25</v>
      </c>
      <c r="C84" s="569" t="s">
        <v>26</v>
      </c>
      <c r="D84" s="569"/>
      <c r="E84" s="569"/>
      <c r="F84" s="569"/>
      <c r="G84" s="569"/>
      <c r="H84" s="569"/>
      <c r="I84" s="569" t="s">
        <v>28</v>
      </c>
      <c r="J84" s="569"/>
      <c r="K84" s="569" t="s">
        <v>185</v>
      </c>
      <c r="L84" s="569"/>
      <c r="M84" s="569"/>
      <c r="N84" s="505" t="s">
        <v>186</v>
      </c>
      <c r="O84" s="506"/>
      <c r="P84" s="507"/>
      <c r="Q84" s="333" t="s">
        <v>37</v>
      </c>
      <c r="R84" s="334"/>
      <c r="S84" s="335"/>
      <c r="T84" s="215"/>
      <c r="U84" s="274"/>
    </row>
    <row r="85" spans="2:21" ht="12.75">
      <c r="B85" s="332">
        <v>1</v>
      </c>
      <c r="C85" s="569">
        <v>2</v>
      </c>
      <c r="D85" s="569"/>
      <c r="E85" s="569"/>
      <c r="F85" s="569"/>
      <c r="G85" s="569"/>
      <c r="H85" s="569"/>
      <c r="I85" s="569">
        <v>3</v>
      </c>
      <c r="J85" s="569"/>
      <c r="K85" s="569">
        <v>4</v>
      </c>
      <c r="L85" s="569"/>
      <c r="M85" s="569"/>
      <c r="N85" s="569">
        <v>5</v>
      </c>
      <c r="O85" s="569"/>
      <c r="P85" s="569"/>
      <c r="Q85" s="505">
        <v>6</v>
      </c>
      <c r="R85" s="506"/>
      <c r="S85" s="507"/>
      <c r="T85" s="215"/>
      <c r="U85" s="274"/>
    </row>
    <row r="86" spans="2:21" ht="12.75">
      <c r="B86" s="328">
        <v>1</v>
      </c>
      <c r="C86" s="611" t="s">
        <v>255</v>
      </c>
      <c r="D86" s="612"/>
      <c r="E86" s="612"/>
      <c r="F86" s="612"/>
      <c r="G86" s="612"/>
      <c r="H86" s="613"/>
      <c r="I86" s="522"/>
      <c r="J86" s="523"/>
      <c r="K86" s="609">
        <v>37</v>
      </c>
      <c r="L86" s="609"/>
      <c r="M86" s="609"/>
      <c r="N86" s="610">
        <v>100</v>
      </c>
      <c r="O86" s="529"/>
      <c r="P86" s="529"/>
      <c r="Q86" s="563">
        <f>K86*N86</f>
        <v>3700</v>
      </c>
      <c r="R86" s="563"/>
      <c r="S86" s="564"/>
      <c r="T86" s="355">
        <v>1.047</v>
      </c>
      <c r="U86" s="274"/>
    </row>
    <row r="87" spans="2:21" ht="12.75">
      <c r="B87" s="328">
        <v>1</v>
      </c>
      <c r="C87" s="606" t="s">
        <v>256</v>
      </c>
      <c r="D87" s="607"/>
      <c r="E87" s="607"/>
      <c r="F87" s="607"/>
      <c r="G87" s="607"/>
      <c r="H87" s="608"/>
      <c r="I87" s="522"/>
      <c r="J87" s="523"/>
      <c r="K87" s="609">
        <v>53</v>
      </c>
      <c r="L87" s="609"/>
      <c r="M87" s="609"/>
      <c r="N87" s="610">
        <v>180</v>
      </c>
      <c r="O87" s="529"/>
      <c r="P87" s="529"/>
      <c r="Q87" s="563">
        <f>K87*N87</f>
        <v>9540</v>
      </c>
      <c r="R87" s="563"/>
      <c r="S87" s="564"/>
      <c r="T87" s="355">
        <v>-30</v>
      </c>
      <c r="U87" s="274"/>
    </row>
    <row r="88" spans="2:22" ht="12.75">
      <c r="B88" s="328">
        <v>1</v>
      </c>
      <c r="C88" s="611" t="s">
        <v>257</v>
      </c>
      <c r="D88" s="612"/>
      <c r="E88" s="612"/>
      <c r="F88" s="612"/>
      <c r="G88" s="612"/>
      <c r="H88" s="613"/>
      <c r="I88" s="522"/>
      <c r="J88" s="523"/>
      <c r="K88" s="609">
        <v>26</v>
      </c>
      <c r="L88" s="609"/>
      <c r="M88" s="609"/>
      <c r="N88" s="610">
        <v>150</v>
      </c>
      <c r="O88" s="529"/>
      <c r="P88" s="529"/>
      <c r="Q88" s="563">
        <f>K88*N88</f>
        <v>3900</v>
      </c>
      <c r="R88" s="563"/>
      <c r="S88" s="564"/>
      <c r="T88" s="355"/>
      <c r="U88" s="274">
        <v>23340</v>
      </c>
      <c r="V88">
        <f>9000+3000+3000</f>
        <v>15000</v>
      </c>
    </row>
    <row r="89" spans="2:21" ht="12.75">
      <c r="B89" s="328">
        <v>1</v>
      </c>
      <c r="C89" s="606" t="s">
        <v>258</v>
      </c>
      <c r="D89" s="607"/>
      <c r="E89" s="607"/>
      <c r="F89" s="607"/>
      <c r="G89" s="607"/>
      <c r="H89" s="608"/>
      <c r="I89" s="522"/>
      <c r="J89" s="523"/>
      <c r="K89" s="609">
        <v>59</v>
      </c>
      <c r="L89" s="609"/>
      <c r="M89" s="609"/>
      <c r="N89" s="610">
        <v>54</v>
      </c>
      <c r="O89" s="529"/>
      <c r="P89" s="529"/>
      <c r="Q89" s="563">
        <f>K89*N89+14</f>
        <v>3200</v>
      </c>
      <c r="R89" s="563"/>
      <c r="S89" s="564"/>
      <c r="T89" s="355"/>
      <c r="U89" s="274">
        <f>U88-Q90</f>
        <v>3000</v>
      </c>
    </row>
    <row r="90" spans="2:21" ht="12.75">
      <c r="B90" s="259"/>
      <c r="C90" s="542" t="s">
        <v>57</v>
      </c>
      <c r="D90" s="543"/>
      <c r="E90" s="543"/>
      <c r="F90" s="543"/>
      <c r="G90" s="543"/>
      <c r="H90" s="543"/>
      <c r="I90" s="543"/>
      <c r="J90" s="543"/>
      <c r="K90" s="543"/>
      <c r="L90" s="543"/>
      <c r="M90" s="543"/>
      <c r="N90" s="543"/>
      <c r="O90" s="543"/>
      <c r="P90" s="544"/>
      <c r="Q90" s="624">
        <f>SUM(Q86:S89)</f>
        <v>20340</v>
      </c>
      <c r="R90" s="625"/>
      <c r="S90" s="626"/>
      <c r="T90" s="215"/>
      <c r="U90" s="274"/>
    </row>
    <row r="91" spans="2:21" ht="9" customHeight="1">
      <c r="B91" s="329"/>
      <c r="C91" s="227"/>
      <c r="D91" s="227"/>
      <c r="E91" s="227"/>
      <c r="F91" s="227"/>
      <c r="G91" s="227"/>
      <c r="H91" s="227"/>
      <c r="I91" s="227"/>
      <c r="J91" s="227"/>
      <c r="K91" s="227"/>
      <c r="L91" s="227"/>
      <c r="M91" s="227"/>
      <c r="N91" s="227"/>
      <c r="O91" s="227"/>
      <c r="P91" s="227"/>
      <c r="Q91" s="330"/>
      <c r="R91" s="330"/>
      <c r="S91" s="330"/>
      <c r="T91" s="215"/>
      <c r="U91" s="274"/>
    </row>
    <row r="92" spans="2:21" ht="12.75">
      <c r="B92" s="492" t="s">
        <v>410</v>
      </c>
      <c r="C92" s="492"/>
      <c r="D92" s="492"/>
      <c r="E92" s="492"/>
      <c r="F92" s="492"/>
      <c r="G92" s="492"/>
      <c r="H92" s="492"/>
      <c r="I92" s="492"/>
      <c r="J92" s="492"/>
      <c r="K92" s="492"/>
      <c r="L92" s="492"/>
      <c r="M92" s="492"/>
      <c r="N92" s="492"/>
      <c r="O92" s="492"/>
      <c r="P92" s="492"/>
      <c r="Q92" s="492"/>
      <c r="R92" s="492"/>
      <c r="S92" s="492"/>
      <c r="T92" s="215"/>
      <c r="U92" s="274"/>
    </row>
    <row r="93" spans="2:21" ht="12.75">
      <c r="B93" s="343"/>
      <c r="C93" s="343"/>
      <c r="D93" s="343"/>
      <c r="E93" s="343"/>
      <c r="F93" s="343"/>
      <c r="G93" s="343"/>
      <c r="H93" s="343"/>
      <c r="I93" s="343"/>
      <c r="J93" s="343"/>
      <c r="K93" s="343"/>
      <c r="L93" s="343"/>
      <c r="M93" s="343"/>
      <c r="N93" s="343"/>
      <c r="O93" s="343"/>
      <c r="P93" s="343"/>
      <c r="Q93" s="343"/>
      <c r="R93" s="343"/>
      <c r="S93" s="343"/>
      <c r="T93" s="215"/>
      <c r="U93" s="274"/>
    </row>
    <row r="94" spans="2:21" ht="25.5">
      <c r="B94" s="332" t="s">
        <v>25</v>
      </c>
      <c r="C94" s="569" t="s">
        <v>26</v>
      </c>
      <c r="D94" s="569"/>
      <c r="E94" s="569"/>
      <c r="F94" s="569"/>
      <c r="G94" s="569"/>
      <c r="H94" s="569" t="s">
        <v>28</v>
      </c>
      <c r="I94" s="569"/>
      <c r="J94" s="569" t="s">
        <v>55</v>
      </c>
      <c r="K94" s="569"/>
      <c r="L94" s="569"/>
      <c r="M94" s="569" t="s">
        <v>54</v>
      </c>
      <c r="N94" s="569"/>
      <c r="O94" s="569"/>
      <c r="P94" s="569" t="s">
        <v>56</v>
      </c>
      <c r="Q94" s="569"/>
      <c r="R94" s="569"/>
      <c r="S94" s="569"/>
      <c r="T94" s="215"/>
      <c r="U94" s="274"/>
    </row>
    <row r="95" spans="2:21" ht="12.75">
      <c r="B95" s="332">
        <v>1</v>
      </c>
      <c r="C95" s="569">
        <v>2</v>
      </c>
      <c r="D95" s="569"/>
      <c r="E95" s="569"/>
      <c r="F95" s="569"/>
      <c r="G95" s="569"/>
      <c r="H95" s="569">
        <v>3</v>
      </c>
      <c r="I95" s="569"/>
      <c r="J95" s="572" t="s">
        <v>89</v>
      </c>
      <c r="K95" s="572"/>
      <c r="L95" s="572"/>
      <c r="M95" s="572" t="s">
        <v>90</v>
      </c>
      <c r="N95" s="572"/>
      <c r="O95" s="572"/>
      <c r="P95" s="505">
        <v>6</v>
      </c>
      <c r="Q95" s="506"/>
      <c r="R95" s="506"/>
      <c r="S95" s="507"/>
      <c r="T95" s="215"/>
      <c r="U95" s="274"/>
    </row>
    <row r="96" spans="2:21" ht="12.75">
      <c r="B96" s="332">
        <v>1</v>
      </c>
      <c r="C96" s="589" t="s">
        <v>362</v>
      </c>
      <c r="D96" s="589"/>
      <c r="E96" s="589"/>
      <c r="F96" s="589"/>
      <c r="G96" s="589"/>
      <c r="H96" s="518"/>
      <c r="I96" s="518"/>
      <c r="J96" s="584">
        <f>P96/M96</f>
        <v>200</v>
      </c>
      <c r="K96" s="584"/>
      <c r="L96" s="584"/>
      <c r="M96" s="583">
        <v>12</v>
      </c>
      <c r="N96" s="583"/>
      <c r="O96" s="583"/>
      <c r="P96" s="532">
        <v>2400</v>
      </c>
      <c r="Q96" s="533"/>
      <c r="R96" s="533"/>
      <c r="S96" s="534"/>
      <c r="T96" s="215"/>
      <c r="U96" s="274"/>
    </row>
    <row r="97" spans="2:21" ht="12.75">
      <c r="B97" s="332"/>
      <c r="C97" s="615" t="s">
        <v>57</v>
      </c>
      <c r="D97" s="615"/>
      <c r="E97" s="615"/>
      <c r="F97" s="615"/>
      <c r="G97" s="615"/>
      <c r="H97" s="615"/>
      <c r="I97" s="615"/>
      <c r="J97" s="615"/>
      <c r="K97" s="615"/>
      <c r="L97" s="615"/>
      <c r="M97" s="615"/>
      <c r="N97" s="615"/>
      <c r="O97" s="615"/>
      <c r="P97" s="624">
        <f>SUM(P96:P96)</f>
        <v>2400</v>
      </c>
      <c r="Q97" s="625"/>
      <c r="R97" s="625"/>
      <c r="S97" s="626"/>
      <c r="T97" s="215"/>
      <c r="U97" s="274"/>
    </row>
    <row r="98" spans="2:21" ht="11.25" customHeight="1">
      <c r="B98" s="329"/>
      <c r="C98" s="227"/>
      <c r="D98" s="227"/>
      <c r="E98" s="227"/>
      <c r="F98" s="227"/>
      <c r="G98" s="227"/>
      <c r="H98" s="227"/>
      <c r="I98" s="227"/>
      <c r="J98" s="227"/>
      <c r="K98" s="227"/>
      <c r="L98" s="227"/>
      <c r="M98" s="227"/>
      <c r="N98" s="227"/>
      <c r="O98" s="227"/>
      <c r="P98" s="227"/>
      <c r="Q98" s="330"/>
      <c r="R98" s="330"/>
      <c r="S98" s="330"/>
      <c r="T98" s="215"/>
      <c r="U98" s="274"/>
    </row>
    <row r="99" spans="2:21" ht="12.75" hidden="1">
      <c r="B99" s="329"/>
      <c r="C99" s="227"/>
      <c r="D99" s="227"/>
      <c r="E99" s="227"/>
      <c r="F99" s="227"/>
      <c r="G99" s="227"/>
      <c r="H99" s="227"/>
      <c r="I99" s="227"/>
      <c r="J99" s="227"/>
      <c r="K99" s="227"/>
      <c r="L99" s="227"/>
      <c r="M99" s="227"/>
      <c r="N99" s="227"/>
      <c r="O99" s="227"/>
      <c r="P99" s="227"/>
      <c r="Q99" s="330"/>
      <c r="R99" s="330"/>
      <c r="S99" s="330"/>
      <c r="T99" s="215"/>
      <c r="U99" s="274"/>
    </row>
    <row r="100" spans="2:21" ht="12.75">
      <c r="B100" s="356"/>
      <c r="C100" s="212"/>
      <c r="D100" s="227" t="s">
        <v>389</v>
      </c>
      <c r="E100" s="212"/>
      <c r="F100" s="329"/>
      <c r="G100" s="357">
        <f>P15+P21+P28+P38+Q47+P57+P66+L74+N80+Q90+P97</f>
        <v>1473870</v>
      </c>
      <c r="H100" s="329"/>
      <c r="I100" s="358"/>
      <c r="J100" s="329"/>
      <c r="K100" s="329"/>
      <c r="L100" s="329"/>
      <c r="M100" s="329"/>
      <c r="N100" s="329"/>
      <c r="O100" s="329"/>
      <c r="P100" s="329"/>
      <c r="Q100" s="329"/>
      <c r="R100" s="329"/>
      <c r="S100" s="329"/>
      <c r="T100" s="359">
        <f>20340-Q90</f>
        <v>0</v>
      </c>
      <c r="U100" s="274"/>
    </row>
    <row r="101" spans="2:23" ht="12.75">
      <c r="B101" s="318"/>
      <c r="C101" s="329"/>
      <c r="D101" s="329"/>
      <c r="E101" s="329"/>
      <c r="F101" s="329"/>
      <c r="G101" s="319"/>
      <c r="H101" s="329"/>
      <c r="I101" s="329"/>
      <c r="J101" s="329"/>
      <c r="K101" s="329"/>
      <c r="L101" s="329"/>
      <c r="M101" s="329"/>
      <c r="N101" s="329"/>
      <c r="O101" s="329"/>
      <c r="P101" s="329"/>
      <c r="Q101" s="329"/>
      <c r="R101" s="329"/>
      <c r="S101" s="329"/>
      <c r="T101" s="215"/>
      <c r="U101" s="274"/>
      <c r="W101">
        <f>3160+3903+3930+194</f>
        <v>11187</v>
      </c>
    </row>
    <row r="102" spans="2:23" ht="12.75">
      <c r="B102" s="356"/>
      <c r="C102" s="214"/>
      <c r="D102" s="214"/>
      <c r="E102" s="214"/>
      <c r="F102" s="214"/>
      <c r="G102" s="214"/>
      <c r="H102" s="214"/>
      <c r="I102" s="214"/>
      <c r="J102" s="214"/>
      <c r="K102" s="214"/>
      <c r="L102" s="214"/>
      <c r="M102" s="214"/>
      <c r="N102" s="214"/>
      <c r="O102" s="214"/>
      <c r="P102" s="214"/>
      <c r="Q102" s="214"/>
      <c r="R102" s="214"/>
      <c r="S102" s="214"/>
      <c r="T102" s="215"/>
      <c r="U102" s="274"/>
      <c r="W102">
        <f>4405+10969</f>
        <v>15374</v>
      </c>
    </row>
    <row r="103" spans="2:21" ht="12.75">
      <c r="B103" s="315" t="s">
        <v>93</v>
      </c>
      <c r="C103" s="214"/>
      <c r="D103" s="214"/>
      <c r="E103" s="214"/>
      <c r="F103" s="214"/>
      <c r="G103" s="214"/>
      <c r="H103" s="214"/>
      <c r="I103" s="214"/>
      <c r="J103" s="214"/>
      <c r="K103" s="214"/>
      <c r="L103" s="214"/>
      <c r="M103" s="214" t="s">
        <v>60</v>
      </c>
      <c r="N103" s="214"/>
      <c r="O103" s="214"/>
      <c r="P103" s="214"/>
      <c r="Q103" s="214"/>
      <c r="R103" s="214"/>
      <c r="S103" s="214"/>
      <c r="T103" s="215"/>
      <c r="U103" s="274"/>
    </row>
    <row r="104" spans="2:21" ht="12.75">
      <c r="B104" s="315"/>
      <c r="C104" s="214"/>
      <c r="D104" s="214"/>
      <c r="E104" s="214"/>
      <c r="F104" s="214"/>
      <c r="G104" s="214"/>
      <c r="H104" s="214"/>
      <c r="I104" s="214"/>
      <c r="J104" s="214"/>
      <c r="K104" s="214"/>
      <c r="L104" s="214"/>
      <c r="M104" s="214"/>
      <c r="N104" s="214"/>
      <c r="O104" s="214"/>
      <c r="P104" s="214"/>
      <c r="Q104" s="214"/>
      <c r="R104" s="214"/>
      <c r="S104" s="214"/>
      <c r="T104" s="215"/>
      <c r="U104" s="274"/>
    </row>
    <row r="105" spans="2:21" ht="12.75">
      <c r="B105" s="315" t="s">
        <v>94</v>
      </c>
      <c r="C105" s="212"/>
      <c r="D105" s="214"/>
      <c r="E105" s="214"/>
      <c r="F105" s="214"/>
      <c r="G105" s="214"/>
      <c r="H105" s="214"/>
      <c r="I105" s="214"/>
      <c r="J105" s="214"/>
      <c r="K105" s="214"/>
      <c r="L105" s="214"/>
      <c r="M105" s="214" t="s">
        <v>296</v>
      </c>
      <c r="N105" s="214"/>
      <c r="O105" s="214"/>
      <c r="P105" s="360" t="s">
        <v>61</v>
      </c>
      <c r="Q105" s="214"/>
      <c r="R105" s="212"/>
      <c r="S105" s="214"/>
      <c r="T105" s="215"/>
      <c r="U105" s="274"/>
    </row>
    <row r="106" spans="2:21" ht="12.75">
      <c r="B106" s="342"/>
      <c r="C106" s="212"/>
      <c r="D106" s="212"/>
      <c r="E106" s="212"/>
      <c r="F106" s="212"/>
      <c r="G106" s="212"/>
      <c r="H106" s="212"/>
      <c r="I106" s="212"/>
      <c r="J106" s="212"/>
      <c r="K106" s="212"/>
      <c r="L106" s="212"/>
      <c r="M106" s="212"/>
      <c r="N106" s="212"/>
      <c r="O106" s="212"/>
      <c r="P106" s="212"/>
      <c r="Q106" s="212"/>
      <c r="R106" s="212"/>
      <c r="S106" s="212"/>
      <c r="T106" s="215"/>
      <c r="U106" s="274"/>
    </row>
    <row r="107" spans="2:21" ht="12.75">
      <c r="B107" s="342"/>
      <c r="C107" s="212"/>
      <c r="D107" s="212"/>
      <c r="E107" s="212"/>
      <c r="F107" s="212"/>
      <c r="G107" s="212"/>
      <c r="H107" s="212"/>
      <c r="I107" s="212"/>
      <c r="J107" s="212"/>
      <c r="K107" s="212"/>
      <c r="L107" s="212"/>
      <c r="M107" s="212"/>
      <c r="N107" s="212"/>
      <c r="O107" s="212"/>
      <c r="P107" s="212"/>
      <c r="Q107" s="212"/>
      <c r="R107" s="212"/>
      <c r="S107" s="212"/>
      <c r="T107" s="215"/>
      <c r="U107" s="274"/>
    </row>
    <row r="108" spans="2:21" ht="12.75">
      <c r="B108" s="342"/>
      <c r="C108" s="212"/>
      <c r="D108" s="212"/>
      <c r="E108" s="212"/>
      <c r="F108" s="212"/>
      <c r="G108" s="212"/>
      <c r="H108" s="212"/>
      <c r="I108" s="212"/>
      <c r="J108" s="212"/>
      <c r="K108" s="212"/>
      <c r="L108" s="212"/>
      <c r="M108" s="212"/>
      <c r="N108" s="212"/>
      <c r="O108" s="212"/>
      <c r="P108" s="212"/>
      <c r="Q108" s="212"/>
      <c r="R108" s="212"/>
      <c r="S108" s="212"/>
      <c r="T108" s="215"/>
      <c r="U108" s="274"/>
    </row>
    <row r="109" spans="2:21" ht="12.75">
      <c r="B109" s="342"/>
      <c r="C109" s="212"/>
      <c r="D109" s="212"/>
      <c r="E109" s="212"/>
      <c r="F109" s="212"/>
      <c r="G109" s="212"/>
      <c r="H109" s="212"/>
      <c r="I109" s="212"/>
      <c r="J109" s="212"/>
      <c r="K109" s="212"/>
      <c r="L109" s="212"/>
      <c r="M109" s="212"/>
      <c r="N109" s="212"/>
      <c r="O109" s="212"/>
      <c r="P109" s="212"/>
      <c r="Q109" s="212"/>
      <c r="R109" s="212"/>
      <c r="S109" s="212"/>
      <c r="T109" s="215"/>
      <c r="U109" s="274"/>
    </row>
    <row r="110" spans="2:19" ht="12.75">
      <c r="B110" s="45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</row>
  </sheetData>
  <sheetProtection/>
  <mergeCells count="256">
    <mergeCell ref="C97:O97"/>
    <mergeCell ref="P97:S97"/>
    <mergeCell ref="C95:G95"/>
    <mergeCell ref="H95:I95"/>
    <mergeCell ref="J95:L95"/>
    <mergeCell ref="M95:O95"/>
    <mergeCell ref="P95:S95"/>
    <mergeCell ref="C96:G96"/>
    <mergeCell ref="H96:I96"/>
    <mergeCell ref="J96:L96"/>
    <mergeCell ref="M96:O96"/>
    <mergeCell ref="P96:S96"/>
    <mergeCell ref="B92:S92"/>
    <mergeCell ref="C94:G94"/>
    <mergeCell ref="H94:I94"/>
    <mergeCell ref="J94:L94"/>
    <mergeCell ref="M94:O94"/>
    <mergeCell ref="P94:S94"/>
    <mergeCell ref="H63:I63"/>
    <mergeCell ref="P64:S64"/>
    <mergeCell ref="H64:I64"/>
    <mergeCell ref="M64:O64"/>
    <mergeCell ref="C14:I14"/>
    <mergeCell ref="J14:O14"/>
    <mergeCell ref="P14:S14"/>
    <mergeCell ref="C27:I27"/>
    <mergeCell ref="J27:O27"/>
    <mergeCell ref="C55:G55"/>
    <mergeCell ref="H55:I55"/>
    <mergeCell ref="J55:L55"/>
    <mergeCell ref="M55:O55"/>
    <mergeCell ref="P55:S55"/>
    <mergeCell ref="H54:I54"/>
    <mergeCell ref="C65:G65"/>
    <mergeCell ref="H65:I65"/>
    <mergeCell ref="J65:L65"/>
    <mergeCell ref="M65:O65"/>
    <mergeCell ref="P65:S65"/>
    <mergeCell ref="C56:G56"/>
    <mergeCell ref="H56:I56"/>
    <mergeCell ref="J56:L56"/>
    <mergeCell ref="M56:O56"/>
    <mergeCell ref="P56:S56"/>
    <mergeCell ref="C32:G32"/>
    <mergeCell ref="M52:O52"/>
    <mergeCell ref="C44:G44"/>
    <mergeCell ref="P33:S33"/>
    <mergeCell ref="M36:O36"/>
    <mergeCell ref="P27:S27"/>
    <mergeCell ref="B7:R7"/>
    <mergeCell ref="P57:S57"/>
    <mergeCell ref="C35:G35"/>
    <mergeCell ref="C28:I28"/>
    <mergeCell ref="J28:O28"/>
    <mergeCell ref="M51:O51"/>
    <mergeCell ref="H53:I53"/>
    <mergeCell ref="J45:K45"/>
    <mergeCell ref="J21:O21"/>
    <mergeCell ref="P26:S26"/>
    <mergeCell ref="M33:O33"/>
    <mergeCell ref="P28:S28"/>
    <mergeCell ref="M54:O54"/>
    <mergeCell ref="C36:G36"/>
    <mergeCell ref="H51:I51"/>
    <mergeCell ref="C34:G34"/>
    <mergeCell ref="M34:O34"/>
    <mergeCell ref="C43:G43"/>
    <mergeCell ref="C53:G53"/>
    <mergeCell ref="J19:O19"/>
    <mergeCell ref="P21:S21"/>
    <mergeCell ref="C21:I21"/>
    <mergeCell ref="B23:S23"/>
    <mergeCell ref="C25:I25"/>
    <mergeCell ref="J25:O25"/>
    <mergeCell ref="P25:S25"/>
    <mergeCell ref="C24:I24"/>
    <mergeCell ref="J24:O24"/>
    <mergeCell ref="P24:S24"/>
    <mergeCell ref="P19:S19"/>
    <mergeCell ref="P13:S13"/>
    <mergeCell ref="C15:I15"/>
    <mergeCell ref="J15:O15"/>
    <mergeCell ref="P15:S15"/>
    <mergeCell ref="J20:O20"/>
    <mergeCell ref="C20:I20"/>
    <mergeCell ref="P20:S20"/>
    <mergeCell ref="C18:I18"/>
    <mergeCell ref="C19:I19"/>
    <mergeCell ref="C61:G61"/>
    <mergeCell ref="J61:L61"/>
    <mergeCell ref="L44:N44"/>
    <mergeCell ref="J26:O26"/>
    <mergeCell ref="C26:I26"/>
    <mergeCell ref="H37:I37"/>
    <mergeCell ref="C33:G33"/>
    <mergeCell ref="H33:I33"/>
    <mergeCell ref="H46:I46"/>
    <mergeCell ref="J36:L36"/>
    <mergeCell ref="Q90:S90"/>
    <mergeCell ref="J62:L62"/>
    <mergeCell ref="L73:S73"/>
    <mergeCell ref="C77:J77"/>
    <mergeCell ref="M61:O61"/>
    <mergeCell ref="J63:L63"/>
    <mergeCell ref="K80:M80"/>
    <mergeCell ref="C90:P90"/>
    <mergeCell ref="K85:M85"/>
    <mergeCell ref="C74:K74"/>
    <mergeCell ref="H43:I43"/>
    <mergeCell ref="C42:G42"/>
    <mergeCell ref="C37:G37"/>
    <mergeCell ref="H42:I42"/>
    <mergeCell ref="B40:S40"/>
    <mergeCell ref="P34:S34"/>
    <mergeCell ref="M35:O35"/>
    <mergeCell ref="P36:S36"/>
    <mergeCell ref="J37:L37"/>
    <mergeCell ref="P35:S35"/>
    <mergeCell ref="B10:S10"/>
    <mergeCell ref="J52:L52"/>
    <mergeCell ref="C51:G51"/>
    <mergeCell ref="H45:I45"/>
    <mergeCell ref="H52:I52"/>
    <mergeCell ref="C52:G52"/>
    <mergeCell ref="C45:G45"/>
    <mergeCell ref="C47:P47"/>
    <mergeCell ref="B49:S49"/>
    <mergeCell ref="P11:S11"/>
    <mergeCell ref="B2:G3"/>
    <mergeCell ref="H32:I32"/>
    <mergeCell ref="J33:L33"/>
    <mergeCell ref="J13:O13"/>
    <mergeCell ref="C13:I13"/>
    <mergeCell ref="B17:S17"/>
    <mergeCell ref="M2:S3"/>
    <mergeCell ref="F6:M6"/>
    <mergeCell ref="B30:S30"/>
    <mergeCell ref="J32:L32"/>
    <mergeCell ref="C11:I11"/>
    <mergeCell ref="J11:O11"/>
    <mergeCell ref="M32:O32"/>
    <mergeCell ref="F8:M8"/>
    <mergeCell ref="P32:S32"/>
    <mergeCell ref="C12:I12"/>
    <mergeCell ref="J12:O12"/>
    <mergeCell ref="P12:S12"/>
    <mergeCell ref="J18:O18"/>
    <mergeCell ref="P18:S18"/>
    <mergeCell ref="W44:Y44"/>
    <mergeCell ref="Q43:S43"/>
    <mergeCell ref="O43:P43"/>
    <mergeCell ref="P37:S37"/>
    <mergeCell ref="Q44:S44"/>
    <mergeCell ref="P38:S38"/>
    <mergeCell ref="L43:N43"/>
    <mergeCell ref="L42:N42"/>
    <mergeCell ref="Q42:S42"/>
    <mergeCell ref="O42:P42"/>
    <mergeCell ref="J34:L34"/>
    <mergeCell ref="M37:O37"/>
    <mergeCell ref="H34:I34"/>
    <mergeCell ref="W45:Y45"/>
    <mergeCell ref="O45:P45"/>
    <mergeCell ref="L45:N45"/>
    <mergeCell ref="Q45:S45"/>
    <mergeCell ref="J44:K44"/>
    <mergeCell ref="H44:I44"/>
    <mergeCell ref="O44:P44"/>
    <mergeCell ref="J42:K42"/>
    <mergeCell ref="C38:O38"/>
    <mergeCell ref="H36:I36"/>
    <mergeCell ref="H35:I35"/>
    <mergeCell ref="P53:S53"/>
    <mergeCell ref="M53:O53"/>
    <mergeCell ref="P54:S54"/>
    <mergeCell ref="Q46:S46"/>
    <mergeCell ref="J46:K46"/>
    <mergeCell ref="L46:N46"/>
    <mergeCell ref="J43:K43"/>
    <mergeCell ref="J35:L35"/>
    <mergeCell ref="O46:P46"/>
    <mergeCell ref="B59:S59"/>
    <mergeCell ref="C63:G63"/>
    <mergeCell ref="P62:S62"/>
    <mergeCell ref="H61:I61"/>
    <mergeCell ref="Q47:S47"/>
    <mergeCell ref="P51:S51"/>
    <mergeCell ref="J51:L51"/>
    <mergeCell ref="J53:L53"/>
    <mergeCell ref="C46:G46"/>
    <mergeCell ref="P52:S52"/>
    <mergeCell ref="C62:G62"/>
    <mergeCell ref="P61:S61"/>
    <mergeCell ref="P63:S63"/>
    <mergeCell ref="M63:O63"/>
    <mergeCell ref="C57:O57"/>
    <mergeCell ref="H62:I62"/>
    <mergeCell ref="M62:O62"/>
    <mergeCell ref="J54:L54"/>
    <mergeCell ref="C54:G54"/>
    <mergeCell ref="B82:S82"/>
    <mergeCell ref="C84:H84"/>
    <mergeCell ref="Q85:S85"/>
    <mergeCell ref="N85:P85"/>
    <mergeCell ref="J64:L64"/>
    <mergeCell ref="C64:G64"/>
    <mergeCell ref="K79:M79"/>
    <mergeCell ref="C79:J79"/>
    <mergeCell ref="P66:S66"/>
    <mergeCell ref="J71:K71"/>
    <mergeCell ref="N77:S77"/>
    <mergeCell ref="K77:M77"/>
    <mergeCell ref="N79:S79"/>
    <mergeCell ref="L74:S74"/>
    <mergeCell ref="C66:O66"/>
    <mergeCell ref="C71:I71"/>
    <mergeCell ref="L71:S71"/>
    <mergeCell ref="L70:S70"/>
    <mergeCell ref="J70:K70"/>
    <mergeCell ref="C70:I70"/>
    <mergeCell ref="B68:S68"/>
    <mergeCell ref="K78:M78"/>
    <mergeCell ref="C78:J78"/>
    <mergeCell ref="I84:J84"/>
    <mergeCell ref="N86:P86"/>
    <mergeCell ref="C86:H86"/>
    <mergeCell ref="I86:J86"/>
    <mergeCell ref="K86:M86"/>
    <mergeCell ref="N78:S78"/>
    <mergeCell ref="N84:P84"/>
    <mergeCell ref="N80:S80"/>
    <mergeCell ref="J73:K73"/>
    <mergeCell ref="C73:I73"/>
    <mergeCell ref="L72:S72"/>
    <mergeCell ref="Q86:S86"/>
    <mergeCell ref="J72:K72"/>
    <mergeCell ref="C80:J80"/>
    <mergeCell ref="I85:J85"/>
    <mergeCell ref="C72:I72"/>
    <mergeCell ref="C85:H85"/>
    <mergeCell ref="K84:M84"/>
    <mergeCell ref="C88:H88"/>
    <mergeCell ref="I88:J88"/>
    <mergeCell ref="K88:M88"/>
    <mergeCell ref="N88:P88"/>
    <mergeCell ref="Q88:S88"/>
    <mergeCell ref="C89:H89"/>
    <mergeCell ref="I89:J89"/>
    <mergeCell ref="K89:M89"/>
    <mergeCell ref="N89:P89"/>
    <mergeCell ref="Q89:S89"/>
    <mergeCell ref="C87:H87"/>
    <mergeCell ref="I87:J87"/>
    <mergeCell ref="K87:M87"/>
    <mergeCell ref="N87:P87"/>
    <mergeCell ref="Q87:S87"/>
  </mergeCells>
  <printOptions/>
  <pageMargins left="0.3937007874015748" right="0" top="0.3937007874015748" bottom="0" header="0" footer="0"/>
  <pageSetup horizontalDpi="600" verticalDpi="600" orientation="portrait" paperSize="9" scale="94" r:id="rId1"/>
  <rowBreaks count="1" manualBreakCount="1">
    <brk id="4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Рунянского муниц рай (МЦБ)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QNX</dc:creator>
  <cp:keywords/>
  <dc:description/>
  <cp:lastModifiedBy>Цатурова</cp:lastModifiedBy>
  <cp:lastPrinted>2019-01-18T10:01:58Z</cp:lastPrinted>
  <dcterms:created xsi:type="dcterms:W3CDTF">2011-11-10T05:26:38Z</dcterms:created>
  <dcterms:modified xsi:type="dcterms:W3CDTF">2019-01-18T10:04:44Z</dcterms:modified>
  <cp:category/>
  <cp:version/>
  <cp:contentType/>
  <cp:contentStatus/>
</cp:coreProperties>
</file>